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0" windowWidth="14955" windowHeight="8190"/>
  </bookViews>
  <sheets>
    <sheet name="Data" sheetId="1" r:id="rId1"/>
  </sheets>
  <calcPr calcId="101716"/>
</workbook>
</file>

<file path=xl/calcChain.xml><?xml version="1.0" encoding="utf-8"?>
<calcChain xmlns="http://schemas.openxmlformats.org/spreadsheetml/2006/main">
  <c r="AB30" i="1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4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AA4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J4"/>
  <c r="K4"/>
  <c r="L4"/>
  <c r="N4"/>
  <c r="O4"/>
  <c r="P4"/>
  <c r="AH4"/>
  <c r="AI4"/>
  <c r="AJ4"/>
  <c r="AK4"/>
  <c r="AL4"/>
  <c r="AM4"/>
  <c r="J5"/>
  <c r="K5"/>
  <c r="L5"/>
  <c r="M5"/>
  <c r="N5"/>
  <c r="O5"/>
  <c r="P5"/>
  <c r="AH5"/>
  <c r="AI5"/>
  <c r="AJ5"/>
  <c r="AK5"/>
  <c r="AL5"/>
  <c r="AM5"/>
  <c r="J6"/>
  <c r="K6"/>
  <c r="L6"/>
  <c r="M6"/>
  <c r="N6"/>
  <c r="O6"/>
  <c r="P6"/>
  <c r="AH6"/>
  <c r="AI6"/>
  <c r="AJ6"/>
  <c r="AK6"/>
  <c r="AL6"/>
  <c r="AM6"/>
  <c r="J7"/>
  <c r="K7"/>
  <c r="L7"/>
  <c r="M7"/>
  <c r="N7"/>
  <c r="O7"/>
  <c r="P7"/>
  <c r="AH7"/>
  <c r="AI7"/>
  <c r="AJ7"/>
  <c r="AK7"/>
  <c r="AL7"/>
  <c r="AM7"/>
  <c r="J8"/>
  <c r="K8"/>
  <c r="L8"/>
  <c r="M8"/>
  <c r="N8"/>
  <c r="O8"/>
  <c r="P8"/>
  <c r="AH8"/>
  <c r="AI8"/>
  <c r="AJ8"/>
  <c r="AK8"/>
  <c r="AL8"/>
  <c r="AM8"/>
  <c r="J9"/>
  <c r="K9"/>
  <c r="L9"/>
  <c r="M9"/>
  <c r="N9"/>
  <c r="O9"/>
  <c r="P9"/>
  <c r="AH9"/>
  <c r="AI9"/>
  <c r="AJ9"/>
  <c r="AK9"/>
  <c r="AL9"/>
  <c r="AM9"/>
  <c r="J10"/>
  <c r="K10"/>
  <c r="L10"/>
  <c r="M10"/>
  <c r="N10"/>
  <c r="O10"/>
  <c r="P10"/>
  <c r="AH10"/>
  <c r="AI10"/>
  <c r="AJ10"/>
  <c r="AK10"/>
  <c r="AL10"/>
  <c r="AM10"/>
  <c r="J11"/>
  <c r="K11"/>
  <c r="L11"/>
  <c r="M11"/>
  <c r="N11"/>
  <c r="O11"/>
  <c r="P11"/>
  <c r="AH11"/>
  <c r="AI11"/>
  <c r="AJ11"/>
  <c r="AK11"/>
  <c r="AL11"/>
  <c r="AM11"/>
  <c r="J12"/>
  <c r="K12"/>
  <c r="L12"/>
  <c r="M12"/>
  <c r="N12"/>
  <c r="O12"/>
  <c r="P12"/>
  <c r="AH12"/>
  <c r="AI12"/>
  <c r="AJ12"/>
  <c r="AK12"/>
  <c r="AL12"/>
  <c r="AM12"/>
  <c r="J13"/>
  <c r="K13"/>
  <c r="L13"/>
  <c r="M13"/>
  <c r="N13"/>
  <c r="O13"/>
  <c r="P13"/>
  <c r="AH13"/>
  <c r="AI13"/>
  <c r="AJ13"/>
  <c r="AK13"/>
  <c r="AL13"/>
  <c r="AM13"/>
  <c r="J14"/>
  <c r="K14"/>
  <c r="L14"/>
  <c r="M14"/>
  <c r="N14"/>
  <c r="O14"/>
  <c r="P14"/>
  <c r="AH14"/>
  <c r="AI14"/>
  <c r="AJ14"/>
  <c r="AK14"/>
  <c r="AL14"/>
  <c r="AM14"/>
  <c r="J15"/>
  <c r="K15"/>
  <c r="L15"/>
  <c r="M15"/>
  <c r="N15"/>
  <c r="O15"/>
  <c r="P15"/>
  <c r="AH15"/>
  <c r="AI15"/>
  <c r="AJ15"/>
  <c r="AK15"/>
  <c r="AL15"/>
  <c r="AM15"/>
  <c r="J16"/>
  <c r="K16"/>
  <c r="L16"/>
  <c r="M16"/>
  <c r="N16"/>
  <c r="O16"/>
  <c r="P16"/>
  <c r="AH16"/>
  <c r="AI16"/>
  <c r="AJ16"/>
  <c r="AK16"/>
  <c r="AL16"/>
  <c r="AM16"/>
  <c r="J17"/>
  <c r="K17"/>
  <c r="L17"/>
  <c r="M17"/>
  <c r="N17"/>
  <c r="O17"/>
  <c r="P17"/>
  <c r="AH17"/>
  <c r="AI17"/>
  <c r="AJ17"/>
  <c r="AK17"/>
  <c r="AL17"/>
  <c r="AM17"/>
  <c r="J18"/>
  <c r="K18"/>
  <c r="L18"/>
  <c r="M18"/>
  <c r="N18"/>
  <c r="O18"/>
  <c r="P18"/>
  <c r="AH18"/>
  <c r="AI18"/>
  <c r="AJ18"/>
  <c r="AK18"/>
  <c r="AL18"/>
  <c r="AM18"/>
  <c r="J19"/>
  <c r="K19"/>
  <c r="L19"/>
  <c r="M19"/>
  <c r="N19"/>
  <c r="O19"/>
  <c r="P19"/>
  <c r="AH19"/>
  <c r="AI19"/>
  <c r="AJ19"/>
  <c r="AK19"/>
  <c r="AL19"/>
  <c r="AM19"/>
  <c r="J20"/>
  <c r="K20"/>
  <c r="L20"/>
  <c r="M20"/>
  <c r="N20"/>
  <c r="O20"/>
  <c r="P20"/>
  <c r="AH20"/>
  <c r="AI20"/>
  <c r="AJ20"/>
  <c r="AK20"/>
  <c r="AL20"/>
  <c r="AM20"/>
  <c r="J21"/>
  <c r="K21"/>
  <c r="L21"/>
  <c r="M21"/>
  <c r="N21"/>
  <c r="O21"/>
  <c r="P21"/>
  <c r="AH21"/>
  <c r="AI21"/>
  <c r="AJ21"/>
  <c r="AK21"/>
  <c r="AL21"/>
  <c r="AM21"/>
  <c r="J22"/>
  <c r="K22"/>
  <c r="L22"/>
  <c r="M22"/>
  <c r="N22"/>
  <c r="O22"/>
  <c r="P22"/>
  <c r="AH22"/>
  <c r="AI22"/>
  <c r="AJ22"/>
  <c r="AK22"/>
  <c r="AL22"/>
  <c r="AM22"/>
  <c r="J23"/>
  <c r="K23"/>
  <c r="L23"/>
  <c r="M23"/>
  <c r="N23"/>
  <c r="O23"/>
  <c r="P23"/>
  <c r="AH23"/>
  <c r="AI23"/>
  <c r="AJ23"/>
  <c r="AK23"/>
  <c r="AL23"/>
  <c r="AM23"/>
  <c r="J24"/>
  <c r="K24"/>
  <c r="L24"/>
  <c r="M24"/>
  <c r="N24"/>
  <c r="O24"/>
  <c r="P24"/>
  <c r="AH24"/>
  <c r="AI24"/>
  <c r="AJ24"/>
  <c r="AK24"/>
  <c r="AL24"/>
  <c r="AM24"/>
  <c r="J25"/>
  <c r="K25"/>
  <c r="L25"/>
  <c r="M25"/>
  <c r="N25"/>
  <c r="O25"/>
  <c r="P25"/>
  <c r="AH25"/>
  <c r="AI25"/>
  <c r="AJ25"/>
  <c r="AK25"/>
  <c r="AL25"/>
  <c r="AM25"/>
  <c r="J26"/>
  <c r="K26"/>
  <c r="L26"/>
  <c r="M26"/>
  <c r="N26"/>
  <c r="O26"/>
  <c r="P26"/>
  <c r="AH26"/>
  <c r="AI26"/>
  <c r="AJ26"/>
  <c r="AK26"/>
  <c r="AL26"/>
  <c r="AM26"/>
  <c r="J27"/>
  <c r="K27"/>
  <c r="L27"/>
  <c r="M27"/>
  <c r="N27"/>
  <c r="O27"/>
  <c r="P27"/>
  <c r="AH27"/>
  <c r="AI27"/>
  <c r="AJ27"/>
  <c r="AK27"/>
  <c r="AL27"/>
  <c r="AM27"/>
  <c r="J28"/>
  <c r="K28"/>
  <c r="L28"/>
  <c r="M28"/>
  <c r="N28"/>
  <c r="O28"/>
  <c r="P28"/>
  <c r="AH28"/>
  <c r="AI28"/>
  <c r="AJ28"/>
  <c r="AK28"/>
  <c r="AL28"/>
  <c r="AM28"/>
  <c r="J29"/>
  <c r="K29"/>
  <c r="L29"/>
  <c r="M29"/>
  <c r="N29"/>
  <c r="O29"/>
  <c r="P29"/>
  <c r="AH29"/>
  <c r="AI29"/>
  <c r="AJ29"/>
  <c r="AK29"/>
  <c r="AL29"/>
  <c r="AM29"/>
  <c r="J30"/>
  <c r="K30"/>
  <c r="L30"/>
  <c r="M30"/>
  <c r="N30"/>
  <c r="O30"/>
  <c r="P30"/>
  <c r="AH30"/>
  <c r="AI30"/>
  <c r="AJ30"/>
  <c r="AK30"/>
  <c r="AL30"/>
  <c r="AM30"/>
</calcChain>
</file>

<file path=xl/comments1.xml><?xml version="1.0" encoding="utf-8"?>
<comments xmlns="http://schemas.openxmlformats.org/spreadsheetml/2006/main">
  <authors>
    <author>Kris Green</author>
  </authors>
  <commentList>
    <comment ref="C3" authorId="0">
      <text>
        <r>
          <rPr>
            <b/>
            <sz val="8"/>
            <color indexed="81"/>
            <rFont val="Tahoma"/>
          </rPr>
          <t>Weight of the computer in pounds</t>
        </r>
      </text>
    </comment>
    <comment ref="D3" authorId="0">
      <text>
        <r>
          <rPr>
            <b/>
            <sz val="8"/>
            <color indexed="81"/>
            <rFont val="Tahoma"/>
          </rPr>
          <t>In Giga Hertz (GHz)</t>
        </r>
      </text>
    </comment>
    <comment ref="E3" authorId="0">
      <text>
        <r>
          <rPr>
            <b/>
            <sz val="8"/>
            <color indexed="81"/>
            <rFont val="Tahoma"/>
          </rPr>
          <t>Built in memory, in Megabytes (MB).</t>
        </r>
      </text>
    </comment>
    <comment ref="F3" authorId="0">
      <text>
        <r>
          <rPr>
            <b/>
            <sz val="8"/>
            <color indexed="81"/>
            <rFont val="Tahoma"/>
          </rPr>
          <t>Storage space on hard drive in Gigabytes (GB)</t>
        </r>
      </text>
    </comment>
    <comment ref="G3" authorId="0">
      <text>
        <r>
          <rPr>
            <b/>
            <sz val="8"/>
            <color indexed="81"/>
            <rFont val="Tahoma"/>
          </rPr>
          <t>Refers to the diagonal size of the monitor in inches:
A = 10.4
B = 12.1
C = 14.1
D = 15
E = 16</t>
        </r>
      </text>
    </comment>
    <comment ref="H3" authorId="0">
      <text>
        <r>
          <rPr>
            <b/>
            <sz val="8"/>
            <color indexed="81"/>
            <rFont val="Tahoma"/>
          </rPr>
          <t>Operating system: Home = Windows XP home edition, 
Pro = Windows XP Professional
Tablet = Windows XP Tablet PC Edition</t>
        </r>
      </text>
    </comment>
    <comment ref="I3" authorId="0">
      <text>
        <r>
          <rPr>
            <b/>
            <sz val="8"/>
            <color indexed="81"/>
            <rFont val="Tahoma"/>
          </rPr>
          <t>Actual dollar price after all relevant rebates, as listed at www.bestbuy.com on May 19, 2003.</t>
        </r>
      </text>
    </comment>
  </commentList>
</comments>
</file>

<file path=xl/sharedStrings.xml><?xml version="1.0" encoding="utf-8"?>
<sst xmlns="http://schemas.openxmlformats.org/spreadsheetml/2006/main" count="118" uniqueCount="47">
  <si>
    <t>Manufacturer</t>
  </si>
  <si>
    <t>CPU</t>
  </si>
  <si>
    <t>Weight</t>
  </si>
  <si>
    <t>Speed</t>
  </si>
  <si>
    <t>RAM</t>
  </si>
  <si>
    <t>Hard_Drive</t>
  </si>
  <si>
    <t>Monitor</t>
  </si>
  <si>
    <t>System</t>
  </si>
  <si>
    <t>Price</t>
  </si>
  <si>
    <t>Manufacturer_Compaq</t>
  </si>
  <si>
    <t>Manufacturer_HP</t>
  </si>
  <si>
    <t>Manufacturer_Sony</t>
  </si>
  <si>
    <t>Manufacturer_Toshiba</t>
  </si>
  <si>
    <t>CPU_Athlon</t>
  </si>
  <si>
    <t>CPU_Celeron</t>
  </si>
  <si>
    <t>CPU_Pentium</t>
  </si>
  <si>
    <t>RAM_256</t>
  </si>
  <si>
    <t>RAM_512</t>
  </si>
  <si>
    <t>Monitor_LT15</t>
  </si>
  <si>
    <t>System_Home</t>
  </si>
  <si>
    <t>System_Pro</t>
  </si>
  <si>
    <t>System_Tablet</t>
  </si>
  <si>
    <t>Compaq</t>
  </si>
  <si>
    <t>Celeron</t>
  </si>
  <si>
    <t>Home</t>
  </si>
  <si>
    <t>Athlon</t>
  </si>
  <si>
    <t>Pentium</t>
  </si>
  <si>
    <t>HP</t>
  </si>
  <si>
    <t>Sony</t>
  </si>
  <si>
    <t>Toshiba</t>
  </si>
  <si>
    <t>Tablet</t>
  </si>
  <si>
    <t>Pro</t>
  </si>
  <si>
    <t>Manufacturer_Compaq*CPU_Athlon</t>
  </si>
  <si>
    <t>Manufacturer_Compaq*CPU_Celeron</t>
  </si>
  <si>
    <t>Manufacturer_Compaq*CPU_Pentium</t>
  </si>
  <si>
    <t>Manufacturer_HP*CPU_Athlon</t>
  </si>
  <si>
    <t>Manufacturer_HP*CPU_Celeron</t>
  </si>
  <si>
    <t>Manufacturer_HP*CPU_Pentium</t>
  </si>
  <si>
    <t>Manufacturer_Sony*CPU_Athlon</t>
  </si>
  <si>
    <t>Manufacturer_Sony*CPU_Celeron</t>
  </si>
  <si>
    <t>Manufacturer_Sony*CPU_Pentium</t>
  </si>
  <si>
    <t>Manufacturer_Toshiba*CPU_Athlon</t>
  </si>
  <si>
    <t>Manufacturer_Toshiba*CPU_Celeron</t>
  </si>
  <si>
    <t>Manufacturer_Toshiba*CPU_Pentium</t>
  </si>
  <si>
    <t>Fitted Values</t>
  </si>
  <si>
    <t>Residuals</t>
  </si>
  <si>
    <t>Laptop Computer Data as Reported by BestBuy in May, 2003</t>
  </si>
</sst>
</file>

<file path=xl/styles.xml><?xml version="1.0" encoding="utf-8"?>
<styleSheet xmlns="http://schemas.openxmlformats.org/spreadsheetml/2006/main">
  <numFmts count="1">
    <numFmt numFmtId="166" formatCode="0.000"/>
  </numFmts>
  <fonts count="5">
    <font>
      <sz val="10"/>
      <name val="Arial"/>
    </font>
    <font>
      <sz val="10"/>
      <name val="Arial"/>
    </font>
    <font>
      <sz val="8"/>
      <name val="Arial"/>
    </font>
    <font>
      <b/>
      <sz val="8"/>
      <color indexed="81"/>
      <name val="Tahoma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Alignment="1">
      <alignment horizontal="right" textRotation="90"/>
    </xf>
    <xf numFmtId="0" fontId="1" fillId="0" borderId="0" xfId="0" applyFont="1" applyAlignment="1">
      <alignment horizontal="right"/>
    </xf>
    <xf numFmtId="0" fontId="1" fillId="0" borderId="0" xfId="0" applyFont="1"/>
    <xf numFmtId="166" fontId="1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0"/>
  <sheetViews>
    <sheetView tabSelected="1" zoomScale="90" workbookViewId="0">
      <selection activeCell="A2" sqref="A2"/>
    </sheetView>
  </sheetViews>
  <sheetFormatPr defaultRowHeight="12.75"/>
  <cols>
    <col min="1" max="1" width="11.7109375" bestFit="1" customWidth="1"/>
    <col min="6" max="6" width="9.85546875" bestFit="1" customWidth="1"/>
    <col min="10" max="10" width="29.42578125" bestFit="1" customWidth="1"/>
    <col min="11" max="11" width="22.5703125" bestFit="1" customWidth="1"/>
    <col min="12" max="12" width="25" bestFit="1" customWidth="1"/>
    <col min="13" max="13" width="28.7109375" bestFit="1" customWidth="1"/>
    <col min="14" max="14" width="16.28515625" bestFit="1" customWidth="1"/>
    <col min="15" max="15" width="18.42578125" bestFit="1" customWidth="1"/>
    <col min="16" max="16" width="18.7109375" bestFit="1" customWidth="1"/>
    <col min="17" max="17" width="33.28515625" bestFit="1" customWidth="1"/>
    <col min="18" max="18" width="34.85546875" bestFit="1" customWidth="1"/>
    <col min="19" max="19" width="35.28515625" bestFit="1" customWidth="1"/>
    <col min="20" max="20" width="28.140625" bestFit="1" customWidth="1"/>
    <col min="21" max="21" width="29.85546875" bestFit="1" customWidth="1"/>
    <col min="22" max="22" width="30.140625" bestFit="1" customWidth="1"/>
    <col min="23" max="23" width="29.85546875" bestFit="1" customWidth="1"/>
    <col min="24" max="24" width="31.42578125" bestFit="1" customWidth="1"/>
    <col min="25" max="25" width="31.7109375" bestFit="1" customWidth="1"/>
    <col min="26" max="26" width="32.7109375" bestFit="1" customWidth="1"/>
    <col min="27" max="27" width="34.42578125" bestFit="1" customWidth="1"/>
    <col min="28" max="28" width="34.7109375" bestFit="1" customWidth="1"/>
    <col min="29" max="29" width="5.7109375" customWidth="1"/>
    <col min="30" max="31" width="12.7109375" customWidth="1"/>
    <col min="32" max="32" width="15.85546875" customWidth="1"/>
    <col min="33" max="33" width="14.28515625" customWidth="1"/>
    <col min="34" max="35" width="10.7109375" customWidth="1"/>
    <col min="36" max="36" width="12.140625" customWidth="1"/>
    <col min="37" max="37" width="13.42578125" customWidth="1"/>
    <col min="38" max="38" width="11.28515625" customWidth="1"/>
    <col min="39" max="39" width="13.5703125" customWidth="1"/>
  </cols>
  <sheetData>
    <row r="1" spans="1:39">
      <c r="A1" s="7" t="s">
        <v>46</v>
      </c>
    </row>
    <row r="3" spans="1:39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32</v>
      </c>
      <c r="R3" s="4" t="s">
        <v>33</v>
      </c>
      <c r="S3" s="4" t="s">
        <v>34</v>
      </c>
      <c r="T3" s="4" t="s">
        <v>35</v>
      </c>
      <c r="U3" s="4" t="s">
        <v>36</v>
      </c>
      <c r="V3" s="4" t="s">
        <v>37</v>
      </c>
      <c r="W3" s="4" t="s">
        <v>38</v>
      </c>
      <c r="X3" s="4" t="s">
        <v>39</v>
      </c>
      <c r="Y3" s="4" t="s">
        <v>40</v>
      </c>
      <c r="Z3" s="4" t="s">
        <v>41</v>
      </c>
      <c r="AA3" s="4" t="s">
        <v>42</v>
      </c>
      <c r="AB3" s="4" t="s">
        <v>43</v>
      </c>
      <c r="AC3" s="4"/>
      <c r="AD3" s="4" t="s">
        <v>44</v>
      </c>
      <c r="AE3" s="4" t="s">
        <v>45</v>
      </c>
      <c r="AF3" s="3"/>
      <c r="AG3" s="3"/>
      <c r="AH3" s="1" t="s">
        <v>16</v>
      </c>
      <c r="AI3" s="1" t="s">
        <v>17</v>
      </c>
      <c r="AJ3" s="1" t="s">
        <v>18</v>
      </c>
      <c r="AK3" s="1" t="s">
        <v>19</v>
      </c>
      <c r="AL3" s="1" t="s">
        <v>20</v>
      </c>
      <c r="AM3" s="1" t="s">
        <v>21</v>
      </c>
    </row>
    <row r="4" spans="1:39">
      <c r="A4" t="s">
        <v>22</v>
      </c>
      <c r="B4" t="s">
        <v>23</v>
      </c>
      <c r="C4">
        <v>7.25</v>
      </c>
      <c r="D4" s="2">
        <v>1.8</v>
      </c>
      <c r="E4">
        <v>256</v>
      </c>
      <c r="F4">
        <v>30</v>
      </c>
      <c r="G4">
        <v>15</v>
      </c>
      <c r="H4" t="s">
        <v>24</v>
      </c>
      <c r="I4">
        <v>899.99</v>
      </c>
      <c r="J4" s="5">
        <f t="shared" ref="J4:J30" si="0">IF($A4="*",$A4,IF($A4="Compaq",1,0))</f>
        <v>1</v>
      </c>
      <c r="K4" s="5">
        <f t="shared" ref="K4:K30" si="1">IF($A4="*",$A4,IF($A4="HP",1,0))</f>
        <v>0</v>
      </c>
      <c r="L4" s="5">
        <f t="shared" ref="L4:L30" si="2">IF($A4="*",$A4,IF($A4="Sony",1,0))</f>
        <v>0</v>
      </c>
      <c r="M4" s="5">
        <v>1</v>
      </c>
      <c r="N4" s="5">
        <f t="shared" ref="N4:N30" si="3">IF($B4="*",$B4,IF($B4="Athlon",1,0))</f>
        <v>0</v>
      </c>
      <c r="O4" s="5">
        <f t="shared" ref="O4:O30" si="4">IF($B4="*",$B4,IF($B4="Celeron",1,0))</f>
        <v>1</v>
      </c>
      <c r="P4" s="5">
        <f t="shared" ref="P4:P30" si="5">IF($B4="*",$B4,IF($B4="Pentium",1,0))</f>
        <v>0</v>
      </c>
      <c r="Q4" s="5">
        <f>IF(OR($A4="*",$B4="*"),"*",IF($A4="Compaq",1,0)*IF($B4="Athlon",1,0))</f>
        <v>0</v>
      </c>
      <c r="R4" s="5">
        <f>IF(OR($A4="*",$B4="*"),"*",IF($A4="Compaq",1,0)*IF($B4="Celeron",1,0))</f>
        <v>1</v>
      </c>
      <c r="S4" s="5">
        <f>IF(OR($A4="*",$B4="*"),"*",IF($A4="Compaq",1,0)*IF($B4="Pentium",1,0))</f>
        <v>0</v>
      </c>
      <c r="T4" s="5">
        <f>IF(OR($A4="*",$B4="*"),"*",IF($A4="HP",1,0)*IF($B4="Athlon",1,0))</f>
        <v>0</v>
      </c>
      <c r="U4" s="5">
        <f>IF(OR($A4="*",$B4="*"),"*",IF($A4="HP",1,0)*IF($B4="Celeron",1,0))</f>
        <v>0</v>
      </c>
      <c r="V4" s="5">
        <f>IF(OR($A4="*",$B4="*"),"*",IF($A4="HP",1,0)*IF($B4="Pentium",1,0))</f>
        <v>0</v>
      </c>
      <c r="W4" s="5">
        <f>IF(OR($A4="*",$B4="*"),"*",IF($A4="Sony",1,0)*IF($B4="Athlon",1,0))</f>
        <v>0</v>
      </c>
      <c r="X4" s="5">
        <f>IF(OR($A4="*",$B4="*"),"*",IF($A4="Sony",1,0)*IF($B4="Celeron",1,0))</f>
        <v>0</v>
      </c>
      <c r="Y4" s="5">
        <f>IF(OR($A4="*",$B4="*"),"*",IF($A4="Sony",1,0)*IF($B4="Pentium",1,0))</f>
        <v>0</v>
      </c>
      <c r="Z4" s="5">
        <f>IF(OR($A4="*",$B4="*"),"*",IF($A4="Toshiba",1,0)*IF($B4="Athlon",1,0))</f>
        <v>0</v>
      </c>
      <c r="AA4" s="5">
        <f>IF(OR($A4="*",$B4="*"),"*",IF($A4="Toshiba",1,0)*IF($B4="Celeron",1,0))</f>
        <v>0</v>
      </c>
      <c r="AB4" s="5">
        <f>IF(OR($A4="*",$B4="*"),"*",IF($A4="Toshiba",1,0)*IF($B4="Pentium",1,0))</f>
        <v>0</v>
      </c>
      <c r="AC4" s="5"/>
      <c r="AD4" s="6">
        <v>863.06202721990348</v>
      </c>
      <c r="AE4" s="6">
        <v>36.927972780096525</v>
      </c>
      <c r="AH4">
        <f t="shared" ref="AH4:AH30" si="6">IF($E4="*",$E4,IF($E4=256,1,0))</f>
        <v>1</v>
      </c>
      <c r="AI4">
        <f t="shared" ref="AI4:AI30" si="7">IF($E4="*",$E4,IF($E4=512,1,0))</f>
        <v>0</v>
      </c>
      <c r="AJ4">
        <f t="shared" ref="AJ4:AJ30" si="8">IF($G4="*",$G4,IF($G4&lt;15,1,0))</f>
        <v>0</v>
      </c>
      <c r="AK4">
        <f t="shared" ref="AK4:AK30" si="9">IF($H4="*",$H4,IF($H4="Home",1,0))</f>
        <v>1</v>
      </c>
      <c r="AL4">
        <f t="shared" ref="AL4:AL30" si="10">IF($H4="*",$H4,IF($H4="Pro",1,0))</f>
        <v>0</v>
      </c>
      <c r="AM4">
        <f t="shared" ref="AM4:AM30" si="11">IF($H4="*",$H4,IF($H4="Tablet",1,0))</f>
        <v>0</v>
      </c>
    </row>
    <row r="5" spans="1:39">
      <c r="A5" t="s">
        <v>22</v>
      </c>
      <c r="B5" t="s">
        <v>25</v>
      </c>
      <c r="C5">
        <v>6.75</v>
      </c>
      <c r="D5" s="2">
        <v>2.2000000000000002</v>
      </c>
      <c r="E5">
        <v>512</v>
      </c>
      <c r="F5">
        <v>40</v>
      </c>
      <c r="G5">
        <v>15</v>
      </c>
      <c r="H5" t="s">
        <v>24</v>
      </c>
      <c r="I5">
        <v>999.99</v>
      </c>
      <c r="J5">
        <f t="shared" si="0"/>
        <v>1</v>
      </c>
      <c r="K5">
        <f t="shared" si="1"/>
        <v>0</v>
      </c>
      <c r="L5">
        <f t="shared" si="2"/>
        <v>0</v>
      </c>
      <c r="M5">
        <f t="shared" ref="M5:M30" si="12">IF($A5="*",$A5,IF($A5="Toshiba",1,0))</f>
        <v>0</v>
      </c>
      <c r="N5">
        <f t="shared" si="3"/>
        <v>1</v>
      </c>
      <c r="O5">
        <f t="shared" si="4"/>
        <v>0</v>
      </c>
      <c r="P5">
        <f t="shared" si="5"/>
        <v>0</v>
      </c>
      <c r="Q5" s="5">
        <f t="shared" ref="Q5:Q30" si="13">IF(OR($A5="*",$B5="*"),"*",IF($A5="Compaq",1,0)*IF($B5="Athlon",1,0))</f>
        <v>1</v>
      </c>
      <c r="R5" s="5">
        <f t="shared" ref="R5:R30" si="14">IF(OR($A5="*",$B5="*"),"*",IF($A5="Compaq",1,0)*IF($B5="Celeron",1,0))</f>
        <v>0</v>
      </c>
      <c r="S5" s="5">
        <f t="shared" ref="S5:S30" si="15">IF(OR($A5="*",$B5="*"),"*",IF($A5="Compaq",1,0)*IF($B5="Pentium",1,0))</f>
        <v>0</v>
      </c>
      <c r="T5" s="5">
        <f t="shared" ref="T5:T30" si="16">IF(OR($A5="*",$B5="*"),"*",IF($A5="HP",1,0)*IF($B5="Athlon",1,0))</f>
        <v>0</v>
      </c>
      <c r="U5" s="5">
        <f t="shared" ref="U5:U30" si="17">IF(OR($A5="*",$B5="*"),"*",IF($A5="HP",1,0)*IF($B5="Celeron",1,0))</f>
        <v>0</v>
      </c>
      <c r="V5" s="5">
        <f t="shared" ref="V5:V30" si="18">IF(OR($A5="*",$B5="*"),"*",IF($A5="HP",1,0)*IF($B5="Pentium",1,0))</f>
        <v>0</v>
      </c>
      <c r="W5" s="5">
        <f t="shared" ref="W5:W30" si="19">IF(OR($A5="*",$B5="*"),"*",IF($A5="Sony",1,0)*IF($B5="Athlon",1,0))</f>
        <v>0</v>
      </c>
      <c r="X5" s="5">
        <f t="shared" ref="X5:X30" si="20">IF(OR($A5="*",$B5="*"),"*",IF($A5="Sony",1,0)*IF($B5="Celeron",1,0))</f>
        <v>0</v>
      </c>
      <c r="Y5" s="5">
        <f t="shared" ref="Y5:Y30" si="21">IF(OR($A5="*",$B5="*"),"*",IF($A5="Sony",1,0)*IF($B5="Pentium",1,0))</f>
        <v>0</v>
      </c>
      <c r="Z5" s="5">
        <f t="shared" ref="Z5:Z30" si="22">IF(OR($A5="*",$B5="*"),"*",IF($A5="Toshiba",1,0)*IF($B5="Athlon",1,0))</f>
        <v>0</v>
      </c>
      <c r="AA5" s="5">
        <f t="shared" ref="AA5:AA30" si="23">IF(OR($A5="*",$B5="*"),"*",IF($A5="Toshiba",1,0)*IF($B5="Celeron",1,0))</f>
        <v>0</v>
      </c>
      <c r="AB5" s="5">
        <f t="shared" ref="AB5:AB30" si="24">IF(OR($A5="*",$B5="*"),"*",IF($A5="Toshiba",1,0)*IF($B5="Pentium",1,0))</f>
        <v>0</v>
      </c>
      <c r="AC5" s="5"/>
      <c r="AD5" s="6">
        <v>1134.4993434844355</v>
      </c>
      <c r="AE5" s="6">
        <v>-134.50934348443548</v>
      </c>
      <c r="AH5">
        <f t="shared" si="6"/>
        <v>0</v>
      </c>
      <c r="AI5">
        <f t="shared" si="7"/>
        <v>1</v>
      </c>
      <c r="AJ5">
        <f t="shared" si="8"/>
        <v>0</v>
      </c>
      <c r="AK5">
        <f t="shared" si="9"/>
        <v>1</v>
      </c>
      <c r="AL5">
        <f t="shared" si="10"/>
        <v>0</v>
      </c>
      <c r="AM5">
        <f t="shared" si="11"/>
        <v>0</v>
      </c>
    </row>
    <row r="6" spans="1:39">
      <c r="A6" t="s">
        <v>22</v>
      </c>
      <c r="B6" t="s">
        <v>25</v>
      </c>
      <c r="C6">
        <v>7.25</v>
      </c>
      <c r="D6" s="2">
        <v>2.4</v>
      </c>
      <c r="E6">
        <v>512</v>
      </c>
      <c r="F6">
        <v>60</v>
      </c>
      <c r="G6">
        <v>15</v>
      </c>
      <c r="H6" t="s">
        <v>24</v>
      </c>
      <c r="I6">
        <v>1199.99</v>
      </c>
      <c r="J6">
        <f t="shared" si="0"/>
        <v>1</v>
      </c>
      <c r="K6">
        <f t="shared" si="1"/>
        <v>0</v>
      </c>
      <c r="L6">
        <f t="shared" si="2"/>
        <v>0</v>
      </c>
      <c r="M6">
        <f t="shared" si="12"/>
        <v>0</v>
      </c>
      <c r="N6">
        <f t="shared" si="3"/>
        <v>1</v>
      </c>
      <c r="O6">
        <f t="shared" si="4"/>
        <v>0</v>
      </c>
      <c r="P6">
        <f t="shared" si="5"/>
        <v>0</v>
      </c>
      <c r="Q6" s="5">
        <f t="shared" si="13"/>
        <v>1</v>
      </c>
      <c r="R6" s="5">
        <f t="shared" si="14"/>
        <v>0</v>
      </c>
      <c r="S6" s="5">
        <f t="shared" si="15"/>
        <v>0</v>
      </c>
      <c r="T6" s="5">
        <f t="shared" si="16"/>
        <v>0</v>
      </c>
      <c r="U6" s="5">
        <f t="shared" si="17"/>
        <v>0</v>
      </c>
      <c r="V6" s="5">
        <f t="shared" si="18"/>
        <v>0</v>
      </c>
      <c r="W6" s="5">
        <f t="shared" si="19"/>
        <v>0</v>
      </c>
      <c r="X6" s="5">
        <f t="shared" si="20"/>
        <v>0</v>
      </c>
      <c r="Y6" s="5">
        <f t="shared" si="21"/>
        <v>0</v>
      </c>
      <c r="Z6" s="5">
        <f t="shared" si="22"/>
        <v>0</v>
      </c>
      <c r="AA6" s="5">
        <f t="shared" si="23"/>
        <v>0</v>
      </c>
      <c r="AB6" s="5">
        <f t="shared" si="24"/>
        <v>0</v>
      </c>
      <c r="AC6" s="5"/>
      <c r="AD6" s="6">
        <v>1152.9592542112291</v>
      </c>
      <c r="AE6" s="6">
        <v>47.030745788770901</v>
      </c>
      <c r="AH6">
        <f t="shared" si="6"/>
        <v>0</v>
      </c>
      <c r="AI6">
        <f t="shared" si="7"/>
        <v>1</v>
      </c>
      <c r="AJ6">
        <f t="shared" si="8"/>
        <v>0</v>
      </c>
      <c r="AK6">
        <f t="shared" si="9"/>
        <v>1</v>
      </c>
      <c r="AL6">
        <f t="shared" si="10"/>
        <v>0</v>
      </c>
      <c r="AM6">
        <f t="shared" si="11"/>
        <v>0</v>
      </c>
    </row>
    <row r="7" spans="1:39">
      <c r="A7" t="s">
        <v>22</v>
      </c>
      <c r="B7" t="s">
        <v>26</v>
      </c>
      <c r="C7">
        <v>7.5</v>
      </c>
      <c r="D7" s="2">
        <v>2.4</v>
      </c>
      <c r="E7">
        <v>512</v>
      </c>
      <c r="F7">
        <v>60</v>
      </c>
      <c r="G7">
        <v>15</v>
      </c>
      <c r="H7" t="s">
        <v>24</v>
      </c>
      <c r="I7">
        <v>1299.99</v>
      </c>
      <c r="J7">
        <f t="shared" si="0"/>
        <v>1</v>
      </c>
      <c r="K7">
        <f t="shared" si="1"/>
        <v>0</v>
      </c>
      <c r="L7">
        <f t="shared" si="2"/>
        <v>0</v>
      </c>
      <c r="M7">
        <f t="shared" si="12"/>
        <v>0</v>
      </c>
      <c r="N7">
        <f t="shared" si="3"/>
        <v>0</v>
      </c>
      <c r="O7">
        <f t="shared" si="4"/>
        <v>0</v>
      </c>
      <c r="P7">
        <f t="shared" si="5"/>
        <v>1</v>
      </c>
      <c r="Q7" s="5">
        <f t="shared" si="13"/>
        <v>0</v>
      </c>
      <c r="R7" s="5">
        <f t="shared" si="14"/>
        <v>0</v>
      </c>
      <c r="S7" s="5">
        <f t="shared" si="15"/>
        <v>1</v>
      </c>
      <c r="T7" s="5">
        <f t="shared" si="16"/>
        <v>0</v>
      </c>
      <c r="U7" s="5">
        <f t="shared" si="17"/>
        <v>0</v>
      </c>
      <c r="V7" s="5">
        <f t="shared" si="18"/>
        <v>0</v>
      </c>
      <c r="W7" s="5">
        <f t="shared" si="19"/>
        <v>0</v>
      </c>
      <c r="X7" s="5">
        <f t="shared" si="20"/>
        <v>0</v>
      </c>
      <c r="Y7" s="5">
        <f t="shared" si="21"/>
        <v>0</v>
      </c>
      <c r="Z7" s="5">
        <f t="shared" si="22"/>
        <v>0</v>
      </c>
      <c r="AA7" s="5">
        <f t="shared" si="23"/>
        <v>0</v>
      </c>
      <c r="AB7" s="5">
        <f t="shared" si="24"/>
        <v>0</v>
      </c>
      <c r="AC7" s="5"/>
      <c r="AD7" s="6">
        <v>1456.0462406557444</v>
      </c>
      <c r="AE7" s="6">
        <v>-156.05624065574443</v>
      </c>
      <c r="AH7">
        <f t="shared" si="6"/>
        <v>0</v>
      </c>
      <c r="AI7">
        <f t="shared" si="7"/>
        <v>1</v>
      </c>
      <c r="AJ7">
        <f t="shared" si="8"/>
        <v>0</v>
      </c>
      <c r="AK7">
        <f t="shared" si="9"/>
        <v>1</v>
      </c>
      <c r="AL7">
        <f t="shared" si="10"/>
        <v>0</v>
      </c>
      <c r="AM7">
        <f t="shared" si="11"/>
        <v>0</v>
      </c>
    </row>
    <row r="8" spans="1:39">
      <c r="A8" t="s">
        <v>22</v>
      </c>
      <c r="B8" t="s">
        <v>26</v>
      </c>
      <c r="C8">
        <v>8.09</v>
      </c>
      <c r="D8" s="2">
        <v>2</v>
      </c>
      <c r="E8">
        <v>512</v>
      </c>
      <c r="F8">
        <v>40</v>
      </c>
      <c r="G8">
        <v>16</v>
      </c>
      <c r="H8" t="s">
        <v>24</v>
      </c>
      <c r="I8">
        <v>899.99</v>
      </c>
      <c r="J8">
        <f t="shared" si="0"/>
        <v>1</v>
      </c>
      <c r="K8">
        <f t="shared" si="1"/>
        <v>0</v>
      </c>
      <c r="L8">
        <f t="shared" si="2"/>
        <v>0</v>
      </c>
      <c r="M8">
        <f t="shared" si="12"/>
        <v>0</v>
      </c>
      <c r="N8">
        <f t="shared" si="3"/>
        <v>0</v>
      </c>
      <c r="O8">
        <f t="shared" si="4"/>
        <v>0</v>
      </c>
      <c r="P8">
        <f t="shared" si="5"/>
        <v>1</v>
      </c>
      <c r="Q8" s="5">
        <f t="shared" si="13"/>
        <v>0</v>
      </c>
      <c r="R8" s="5">
        <f t="shared" si="14"/>
        <v>0</v>
      </c>
      <c r="S8" s="5">
        <f t="shared" si="15"/>
        <v>1</v>
      </c>
      <c r="T8" s="5">
        <f t="shared" si="16"/>
        <v>0</v>
      </c>
      <c r="U8" s="5">
        <f t="shared" si="17"/>
        <v>0</v>
      </c>
      <c r="V8" s="5">
        <f t="shared" si="18"/>
        <v>0</v>
      </c>
      <c r="W8" s="5">
        <f t="shared" si="19"/>
        <v>0</v>
      </c>
      <c r="X8" s="5">
        <f t="shared" si="20"/>
        <v>0</v>
      </c>
      <c r="Y8" s="5">
        <f t="shared" si="21"/>
        <v>0</v>
      </c>
      <c r="Z8" s="5">
        <f t="shared" si="22"/>
        <v>0</v>
      </c>
      <c r="AA8" s="5">
        <f t="shared" si="23"/>
        <v>0</v>
      </c>
      <c r="AB8" s="5">
        <f t="shared" si="24"/>
        <v>0</v>
      </c>
      <c r="AC8" s="5"/>
      <c r="AD8" s="6">
        <v>1226.4788331494624</v>
      </c>
      <c r="AE8" s="6">
        <v>-326.48883314946238</v>
      </c>
      <c r="AH8">
        <f t="shared" si="6"/>
        <v>0</v>
      </c>
      <c r="AI8">
        <f t="shared" si="7"/>
        <v>1</v>
      </c>
      <c r="AJ8">
        <f t="shared" si="8"/>
        <v>0</v>
      </c>
      <c r="AK8">
        <f t="shared" si="9"/>
        <v>1</v>
      </c>
      <c r="AL8">
        <f t="shared" si="10"/>
        <v>0</v>
      </c>
      <c r="AM8">
        <f t="shared" si="11"/>
        <v>0</v>
      </c>
    </row>
    <row r="9" spans="1:39">
      <c r="A9" t="s">
        <v>22</v>
      </c>
      <c r="B9" t="s">
        <v>26</v>
      </c>
      <c r="C9">
        <v>8.09</v>
      </c>
      <c r="D9" s="2">
        <v>2.4</v>
      </c>
      <c r="E9">
        <v>512</v>
      </c>
      <c r="F9">
        <v>60</v>
      </c>
      <c r="G9">
        <v>16</v>
      </c>
      <c r="H9" t="s">
        <v>24</v>
      </c>
      <c r="I9">
        <v>1499.99</v>
      </c>
      <c r="J9">
        <f t="shared" si="0"/>
        <v>1</v>
      </c>
      <c r="K9">
        <f t="shared" si="1"/>
        <v>0</v>
      </c>
      <c r="L9">
        <f t="shared" si="2"/>
        <v>0</v>
      </c>
      <c r="M9">
        <f t="shared" si="12"/>
        <v>0</v>
      </c>
      <c r="N9">
        <f t="shared" si="3"/>
        <v>0</v>
      </c>
      <c r="O9">
        <f t="shared" si="4"/>
        <v>0</v>
      </c>
      <c r="P9">
        <f t="shared" si="5"/>
        <v>1</v>
      </c>
      <c r="Q9" s="5">
        <f t="shared" si="13"/>
        <v>0</v>
      </c>
      <c r="R9" s="5">
        <f t="shared" si="14"/>
        <v>0</v>
      </c>
      <c r="S9" s="5">
        <f t="shared" si="15"/>
        <v>1</v>
      </c>
      <c r="T9" s="5">
        <f t="shared" si="16"/>
        <v>0</v>
      </c>
      <c r="U9" s="5">
        <f t="shared" si="17"/>
        <v>0</v>
      </c>
      <c r="V9" s="5">
        <f t="shared" si="18"/>
        <v>0</v>
      </c>
      <c r="W9" s="5">
        <f t="shared" si="19"/>
        <v>0</v>
      </c>
      <c r="X9" s="5">
        <f t="shared" si="20"/>
        <v>0</v>
      </c>
      <c r="Y9" s="5">
        <f t="shared" si="21"/>
        <v>0</v>
      </c>
      <c r="Z9" s="5">
        <f t="shared" si="22"/>
        <v>0</v>
      </c>
      <c r="AA9" s="5">
        <f t="shared" si="23"/>
        <v>0</v>
      </c>
      <c r="AB9" s="5">
        <f t="shared" si="24"/>
        <v>0</v>
      </c>
      <c r="AC9" s="5"/>
      <c r="AD9" s="6">
        <v>1384.5606584097757</v>
      </c>
      <c r="AE9" s="6">
        <v>115.42934159022434</v>
      </c>
      <c r="AH9">
        <f t="shared" si="6"/>
        <v>0</v>
      </c>
      <c r="AI9">
        <f t="shared" si="7"/>
        <v>1</v>
      </c>
      <c r="AJ9">
        <f t="shared" si="8"/>
        <v>0</v>
      </c>
      <c r="AK9">
        <f t="shared" si="9"/>
        <v>1</v>
      </c>
      <c r="AL9">
        <f t="shared" si="10"/>
        <v>0</v>
      </c>
      <c r="AM9">
        <f t="shared" si="11"/>
        <v>0</v>
      </c>
    </row>
    <row r="10" spans="1:39">
      <c r="A10" t="s">
        <v>22</v>
      </c>
      <c r="B10" t="s">
        <v>26</v>
      </c>
      <c r="C10">
        <v>8.09</v>
      </c>
      <c r="D10" s="2">
        <v>3.06</v>
      </c>
      <c r="E10">
        <v>512</v>
      </c>
      <c r="F10">
        <v>60</v>
      </c>
      <c r="G10">
        <v>16</v>
      </c>
      <c r="H10" t="s">
        <v>24</v>
      </c>
      <c r="I10">
        <v>2099.9899999999998</v>
      </c>
      <c r="J10">
        <f t="shared" si="0"/>
        <v>1</v>
      </c>
      <c r="K10">
        <f t="shared" si="1"/>
        <v>0</v>
      </c>
      <c r="L10">
        <f t="shared" si="2"/>
        <v>0</v>
      </c>
      <c r="M10">
        <f t="shared" si="12"/>
        <v>0</v>
      </c>
      <c r="N10">
        <f t="shared" si="3"/>
        <v>0</v>
      </c>
      <c r="O10">
        <f t="shared" si="4"/>
        <v>0</v>
      </c>
      <c r="P10">
        <f t="shared" si="5"/>
        <v>1</v>
      </c>
      <c r="Q10" s="5">
        <f t="shared" si="13"/>
        <v>0</v>
      </c>
      <c r="R10" s="5">
        <f t="shared" si="14"/>
        <v>0</v>
      </c>
      <c r="S10" s="5">
        <f t="shared" si="15"/>
        <v>1</v>
      </c>
      <c r="T10" s="5">
        <f t="shared" si="16"/>
        <v>0</v>
      </c>
      <c r="U10" s="5">
        <f t="shared" si="17"/>
        <v>0</v>
      </c>
      <c r="V10" s="5">
        <f t="shared" si="18"/>
        <v>0</v>
      </c>
      <c r="W10" s="5">
        <f t="shared" si="19"/>
        <v>0</v>
      </c>
      <c r="X10" s="5">
        <f t="shared" si="20"/>
        <v>0</v>
      </c>
      <c r="Y10" s="5">
        <f t="shared" si="21"/>
        <v>0</v>
      </c>
      <c r="Z10" s="5">
        <f t="shared" si="22"/>
        <v>0</v>
      </c>
      <c r="AA10" s="5">
        <f t="shared" si="23"/>
        <v>0</v>
      </c>
      <c r="AB10" s="5">
        <f t="shared" si="24"/>
        <v>0</v>
      </c>
      <c r="AC10" s="5"/>
      <c r="AD10" s="6">
        <v>1645.3956700892927</v>
      </c>
      <c r="AE10" s="6">
        <v>454.59432991070707</v>
      </c>
      <c r="AH10">
        <f t="shared" si="6"/>
        <v>0</v>
      </c>
      <c r="AI10">
        <f t="shared" si="7"/>
        <v>1</v>
      </c>
      <c r="AJ10">
        <f t="shared" si="8"/>
        <v>0</v>
      </c>
      <c r="AK10">
        <f t="shared" si="9"/>
        <v>1</v>
      </c>
      <c r="AL10">
        <f t="shared" si="10"/>
        <v>0</v>
      </c>
      <c r="AM10">
        <f t="shared" si="11"/>
        <v>0</v>
      </c>
    </row>
    <row r="11" spans="1:39">
      <c r="A11" t="s">
        <v>27</v>
      </c>
      <c r="B11" t="s">
        <v>25</v>
      </c>
      <c r="C11">
        <v>7</v>
      </c>
      <c r="D11" s="2">
        <v>1.6</v>
      </c>
      <c r="E11">
        <v>256</v>
      </c>
      <c r="F11">
        <v>40</v>
      </c>
      <c r="G11">
        <v>15</v>
      </c>
      <c r="H11" t="s">
        <v>24</v>
      </c>
      <c r="I11">
        <v>1299.99</v>
      </c>
      <c r="J11">
        <f t="shared" si="0"/>
        <v>0</v>
      </c>
      <c r="K11">
        <f t="shared" si="1"/>
        <v>1</v>
      </c>
      <c r="L11">
        <f t="shared" si="2"/>
        <v>0</v>
      </c>
      <c r="M11">
        <f t="shared" si="12"/>
        <v>0</v>
      </c>
      <c r="N11">
        <f t="shared" si="3"/>
        <v>1</v>
      </c>
      <c r="O11">
        <f t="shared" si="4"/>
        <v>0</v>
      </c>
      <c r="P11">
        <f t="shared" si="5"/>
        <v>0</v>
      </c>
      <c r="Q11" s="5">
        <f t="shared" si="13"/>
        <v>0</v>
      </c>
      <c r="R11" s="5">
        <f t="shared" si="14"/>
        <v>0</v>
      </c>
      <c r="S11" s="5">
        <f t="shared" si="15"/>
        <v>0</v>
      </c>
      <c r="T11" s="5">
        <f t="shared" si="16"/>
        <v>1</v>
      </c>
      <c r="U11" s="5">
        <f t="shared" si="17"/>
        <v>0</v>
      </c>
      <c r="V11" s="5">
        <f t="shared" si="18"/>
        <v>0</v>
      </c>
      <c r="W11" s="5">
        <f t="shared" si="19"/>
        <v>0</v>
      </c>
      <c r="X11" s="5">
        <f t="shared" si="20"/>
        <v>0</v>
      </c>
      <c r="Y11" s="5">
        <f t="shared" si="21"/>
        <v>0</v>
      </c>
      <c r="Z11" s="5">
        <f t="shared" si="22"/>
        <v>0</v>
      </c>
      <c r="AA11" s="5">
        <f t="shared" si="23"/>
        <v>0</v>
      </c>
      <c r="AB11" s="5">
        <f t="shared" si="24"/>
        <v>0</v>
      </c>
      <c r="AC11" s="5"/>
      <c r="AD11" s="6">
        <v>842.63229010173063</v>
      </c>
      <c r="AE11" s="6">
        <v>457.35770989826938</v>
      </c>
      <c r="AH11">
        <f t="shared" si="6"/>
        <v>1</v>
      </c>
      <c r="AI11">
        <f t="shared" si="7"/>
        <v>0</v>
      </c>
      <c r="AJ11">
        <f t="shared" si="8"/>
        <v>0</v>
      </c>
      <c r="AK11">
        <f t="shared" si="9"/>
        <v>1</v>
      </c>
      <c r="AL11">
        <f t="shared" si="10"/>
        <v>0</v>
      </c>
      <c r="AM11">
        <f t="shared" si="11"/>
        <v>0</v>
      </c>
    </row>
    <row r="12" spans="1:39">
      <c r="A12" t="s">
        <v>27</v>
      </c>
      <c r="B12" t="s">
        <v>25</v>
      </c>
      <c r="C12">
        <v>7.25</v>
      </c>
      <c r="D12" s="2">
        <v>1.8</v>
      </c>
      <c r="E12">
        <v>256</v>
      </c>
      <c r="F12">
        <v>30</v>
      </c>
      <c r="G12">
        <v>15</v>
      </c>
      <c r="H12" t="s">
        <v>24</v>
      </c>
      <c r="I12">
        <v>899.99</v>
      </c>
      <c r="J12">
        <f t="shared" si="0"/>
        <v>0</v>
      </c>
      <c r="K12">
        <f t="shared" si="1"/>
        <v>1</v>
      </c>
      <c r="L12">
        <f t="shared" si="2"/>
        <v>0</v>
      </c>
      <c r="M12">
        <f t="shared" si="12"/>
        <v>0</v>
      </c>
      <c r="N12">
        <f t="shared" si="3"/>
        <v>1</v>
      </c>
      <c r="O12">
        <f t="shared" si="4"/>
        <v>0</v>
      </c>
      <c r="P12">
        <f t="shared" si="5"/>
        <v>0</v>
      </c>
      <c r="Q12" s="5">
        <f t="shared" si="13"/>
        <v>0</v>
      </c>
      <c r="R12" s="5">
        <f t="shared" si="14"/>
        <v>0</v>
      </c>
      <c r="S12" s="5">
        <f t="shared" si="15"/>
        <v>0</v>
      </c>
      <c r="T12" s="5">
        <f t="shared" si="16"/>
        <v>1</v>
      </c>
      <c r="U12" s="5">
        <f t="shared" si="17"/>
        <v>0</v>
      </c>
      <c r="V12" s="5">
        <f t="shared" si="18"/>
        <v>0</v>
      </c>
      <c r="W12" s="5">
        <f t="shared" si="19"/>
        <v>0</v>
      </c>
      <c r="X12" s="5">
        <f t="shared" si="20"/>
        <v>0</v>
      </c>
      <c r="Y12" s="5">
        <f t="shared" si="21"/>
        <v>0</v>
      </c>
      <c r="Z12" s="5">
        <f t="shared" si="22"/>
        <v>0</v>
      </c>
      <c r="AA12" s="5">
        <f t="shared" si="23"/>
        <v>0</v>
      </c>
      <c r="AB12" s="5">
        <f t="shared" si="24"/>
        <v>0</v>
      </c>
      <c r="AC12" s="5"/>
      <c r="AD12" s="6">
        <v>891.38270178020593</v>
      </c>
      <c r="AE12" s="6">
        <v>8.6072982197940746</v>
      </c>
      <c r="AH12">
        <f t="shared" si="6"/>
        <v>1</v>
      </c>
      <c r="AI12">
        <f t="shared" si="7"/>
        <v>0</v>
      </c>
      <c r="AJ12">
        <f t="shared" si="8"/>
        <v>0</v>
      </c>
      <c r="AK12">
        <f t="shared" si="9"/>
        <v>1</v>
      </c>
      <c r="AL12">
        <f t="shared" si="10"/>
        <v>0</v>
      </c>
      <c r="AM12">
        <f t="shared" si="11"/>
        <v>0</v>
      </c>
    </row>
    <row r="13" spans="1:39">
      <c r="A13" t="s">
        <v>27</v>
      </c>
      <c r="B13" t="s">
        <v>25</v>
      </c>
      <c r="C13">
        <v>7.25</v>
      </c>
      <c r="D13" s="2">
        <v>2</v>
      </c>
      <c r="E13">
        <v>256</v>
      </c>
      <c r="F13">
        <v>40</v>
      </c>
      <c r="G13">
        <v>15</v>
      </c>
      <c r="H13" t="s">
        <v>24</v>
      </c>
      <c r="I13">
        <v>899.99</v>
      </c>
      <c r="J13">
        <f t="shared" si="0"/>
        <v>0</v>
      </c>
      <c r="K13">
        <f t="shared" si="1"/>
        <v>1</v>
      </c>
      <c r="L13">
        <f t="shared" si="2"/>
        <v>0</v>
      </c>
      <c r="M13">
        <f t="shared" si="12"/>
        <v>0</v>
      </c>
      <c r="N13">
        <f t="shared" si="3"/>
        <v>1</v>
      </c>
      <c r="O13">
        <f t="shared" si="4"/>
        <v>0</v>
      </c>
      <c r="P13">
        <f t="shared" si="5"/>
        <v>0</v>
      </c>
      <c r="Q13" s="5">
        <f t="shared" si="13"/>
        <v>0</v>
      </c>
      <c r="R13" s="5">
        <f t="shared" si="14"/>
        <v>0</v>
      </c>
      <c r="S13" s="5">
        <f t="shared" si="15"/>
        <v>0</v>
      </c>
      <c r="T13" s="5">
        <f t="shared" si="16"/>
        <v>1</v>
      </c>
      <c r="U13" s="5">
        <f t="shared" si="17"/>
        <v>0</v>
      </c>
      <c r="V13" s="5">
        <f t="shared" si="18"/>
        <v>0</v>
      </c>
      <c r="W13" s="5">
        <f t="shared" si="19"/>
        <v>0</v>
      </c>
      <c r="X13" s="5">
        <f t="shared" si="20"/>
        <v>0</v>
      </c>
      <c r="Y13" s="5">
        <f t="shared" si="21"/>
        <v>0</v>
      </c>
      <c r="Z13" s="5">
        <f t="shared" si="22"/>
        <v>0</v>
      </c>
      <c r="AA13" s="5">
        <f t="shared" si="23"/>
        <v>0</v>
      </c>
      <c r="AB13" s="5">
        <f t="shared" si="24"/>
        <v>0</v>
      </c>
      <c r="AC13" s="5"/>
      <c r="AD13" s="6">
        <v>970.42361441036246</v>
      </c>
      <c r="AE13" s="6">
        <v>-70.433614410362452</v>
      </c>
      <c r="AH13">
        <f t="shared" si="6"/>
        <v>1</v>
      </c>
      <c r="AI13">
        <f t="shared" si="7"/>
        <v>0</v>
      </c>
      <c r="AJ13">
        <f t="shared" si="8"/>
        <v>0</v>
      </c>
      <c r="AK13">
        <f t="shared" si="9"/>
        <v>1</v>
      </c>
      <c r="AL13">
        <f t="shared" si="10"/>
        <v>0</v>
      </c>
      <c r="AM13">
        <f t="shared" si="11"/>
        <v>0</v>
      </c>
    </row>
    <row r="14" spans="1:39">
      <c r="A14" t="s">
        <v>27</v>
      </c>
      <c r="B14" t="s">
        <v>25</v>
      </c>
      <c r="C14">
        <v>7.25</v>
      </c>
      <c r="D14" s="2">
        <v>2.2000000000000002</v>
      </c>
      <c r="E14">
        <v>512</v>
      </c>
      <c r="F14">
        <v>40</v>
      </c>
      <c r="G14">
        <v>15</v>
      </c>
      <c r="H14" t="s">
        <v>24</v>
      </c>
      <c r="I14">
        <v>1049.99</v>
      </c>
      <c r="J14">
        <f t="shared" si="0"/>
        <v>0</v>
      </c>
      <c r="K14">
        <f t="shared" si="1"/>
        <v>1</v>
      </c>
      <c r="L14">
        <f t="shared" si="2"/>
        <v>0</v>
      </c>
      <c r="M14">
        <f t="shared" si="12"/>
        <v>0</v>
      </c>
      <c r="N14">
        <f t="shared" si="3"/>
        <v>1</v>
      </c>
      <c r="O14">
        <f t="shared" si="4"/>
        <v>0</v>
      </c>
      <c r="P14">
        <f t="shared" si="5"/>
        <v>0</v>
      </c>
      <c r="Q14" s="5">
        <f t="shared" si="13"/>
        <v>0</v>
      </c>
      <c r="R14" s="5">
        <f t="shared" si="14"/>
        <v>0</v>
      </c>
      <c r="S14" s="5">
        <f t="shared" si="15"/>
        <v>0</v>
      </c>
      <c r="T14" s="5">
        <f t="shared" si="16"/>
        <v>1</v>
      </c>
      <c r="U14" s="5">
        <f t="shared" si="17"/>
        <v>0</v>
      </c>
      <c r="V14" s="5">
        <f t="shared" si="18"/>
        <v>0</v>
      </c>
      <c r="W14" s="5">
        <f t="shared" si="19"/>
        <v>0</v>
      </c>
      <c r="X14" s="5">
        <f t="shared" si="20"/>
        <v>0</v>
      </c>
      <c r="Y14" s="5">
        <f t="shared" si="21"/>
        <v>0</v>
      </c>
      <c r="Z14" s="5">
        <f t="shared" si="22"/>
        <v>0</v>
      </c>
      <c r="AA14" s="5">
        <f t="shared" si="23"/>
        <v>0</v>
      </c>
      <c r="AB14" s="5">
        <f t="shared" si="24"/>
        <v>0</v>
      </c>
      <c r="AC14" s="5"/>
      <c r="AD14" s="6">
        <v>1049.4645270405192</v>
      </c>
      <c r="AE14" s="6">
        <v>0.52547295948079409</v>
      </c>
      <c r="AH14">
        <f t="shared" si="6"/>
        <v>0</v>
      </c>
      <c r="AI14">
        <f t="shared" si="7"/>
        <v>1</v>
      </c>
      <c r="AJ14">
        <f t="shared" si="8"/>
        <v>0</v>
      </c>
      <c r="AK14">
        <f t="shared" si="9"/>
        <v>1</v>
      </c>
      <c r="AL14">
        <f t="shared" si="10"/>
        <v>0</v>
      </c>
      <c r="AM14">
        <f t="shared" si="11"/>
        <v>0</v>
      </c>
    </row>
    <row r="15" spans="1:39">
      <c r="A15" t="s">
        <v>27</v>
      </c>
      <c r="B15" t="s">
        <v>26</v>
      </c>
      <c r="C15">
        <v>7.25</v>
      </c>
      <c r="D15" s="2">
        <v>2</v>
      </c>
      <c r="E15">
        <v>256</v>
      </c>
      <c r="F15">
        <v>40</v>
      </c>
      <c r="G15">
        <v>15</v>
      </c>
      <c r="H15" t="s">
        <v>24</v>
      </c>
      <c r="I15">
        <v>1149.99</v>
      </c>
      <c r="J15">
        <f t="shared" si="0"/>
        <v>0</v>
      </c>
      <c r="K15">
        <f t="shared" si="1"/>
        <v>1</v>
      </c>
      <c r="L15">
        <f t="shared" si="2"/>
        <v>0</v>
      </c>
      <c r="M15">
        <f t="shared" si="12"/>
        <v>0</v>
      </c>
      <c r="N15">
        <f t="shared" si="3"/>
        <v>0</v>
      </c>
      <c r="O15">
        <f t="shared" si="4"/>
        <v>0</v>
      </c>
      <c r="P15">
        <f t="shared" si="5"/>
        <v>1</v>
      </c>
      <c r="Q15" s="5">
        <f t="shared" si="13"/>
        <v>0</v>
      </c>
      <c r="R15" s="5">
        <f t="shared" si="14"/>
        <v>0</v>
      </c>
      <c r="S15" s="5">
        <f t="shared" si="15"/>
        <v>0</v>
      </c>
      <c r="T15" s="5">
        <f t="shared" si="16"/>
        <v>0</v>
      </c>
      <c r="U15" s="5">
        <f t="shared" si="17"/>
        <v>0</v>
      </c>
      <c r="V15" s="5">
        <f t="shared" si="18"/>
        <v>1</v>
      </c>
      <c r="W15" s="5">
        <f t="shared" si="19"/>
        <v>0</v>
      </c>
      <c r="X15" s="5">
        <f t="shared" si="20"/>
        <v>0</v>
      </c>
      <c r="Y15" s="5">
        <f t="shared" si="21"/>
        <v>0</v>
      </c>
      <c r="Z15" s="5">
        <f t="shared" si="22"/>
        <v>0</v>
      </c>
      <c r="AA15" s="5">
        <f t="shared" si="23"/>
        <v>0</v>
      </c>
      <c r="AB15" s="5">
        <f t="shared" si="24"/>
        <v>0</v>
      </c>
      <c r="AC15" s="5"/>
      <c r="AD15" s="6">
        <v>1303.8011018065595</v>
      </c>
      <c r="AE15" s="6">
        <v>-153.81110180655946</v>
      </c>
      <c r="AH15">
        <f t="shared" si="6"/>
        <v>1</v>
      </c>
      <c r="AI15">
        <f t="shared" si="7"/>
        <v>0</v>
      </c>
      <c r="AJ15">
        <f t="shared" si="8"/>
        <v>0</v>
      </c>
      <c r="AK15">
        <f t="shared" si="9"/>
        <v>1</v>
      </c>
      <c r="AL15">
        <f t="shared" si="10"/>
        <v>0</v>
      </c>
      <c r="AM15">
        <f t="shared" si="11"/>
        <v>0</v>
      </c>
    </row>
    <row r="16" spans="1:39">
      <c r="A16" t="s">
        <v>27</v>
      </c>
      <c r="B16" t="s">
        <v>26</v>
      </c>
      <c r="C16">
        <v>7.5</v>
      </c>
      <c r="D16" s="2">
        <v>2.4</v>
      </c>
      <c r="E16">
        <v>512</v>
      </c>
      <c r="F16">
        <v>40</v>
      </c>
      <c r="G16">
        <v>15</v>
      </c>
      <c r="H16" t="s">
        <v>24</v>
      </c>
      <c r="I16">
        <v>1249.99</v>
      </c>
      <c r="J16">
        <f t="shared" si="0"/>
        <v>0</v>
      </c>
      <c r="K16">
        <f t="shared" si="1"/>
        <v>1</v>
      </c>
      <c r="L16">
        <f t="shared" si="2"/>
        <v>0</v>
      </c>
      <c r="M16">
        <f t="shared" si="12"/>
        <v>0</v>
      </c>
      <c r="N16">
        <f t="shared" si="3"/>
        <v>0</v>
      </c>
      <c r="O16">
        <f t="shared" si="4"/>
        <v>0</v>
      </c>
      <c r="P16">
        <f t="shared" si="5"/>
        <v>1</v>
      </c>
      <c r="Q16" s="5">
        <f t="shared" si="13"/>
        <v>0</v>
      </c>
      <c r="R16" s="5">
        <f t="shared" si="14"/>
        <v>0</v>
      </c>
      <c r="S16" s="5">
        <f t="shared" si="15"/>
        <v>0</v>
      </c>
      <c r="T16" s="5">
        <f t="shared" si="16"/>
        <v>0</v>
      </c>
      <c r="U16" s="5">
        <f t="shared" si="17"/>
        <v>0</v>
      </c>
      <c r="V16" s="5">
        <f t="shared" si="18"/>
        <v>1</v>
      </c>
      <c r="W16" s="5">
        <f t="shared" si="19"/>
        <v>0</v>
      </c>
      <c r="X16" s="5">
        <f t="shared" si="20"/>
        <v>0</v>
      </c>
      <c r="Y16" s="5">
        <f t="shared" si="21"/>
        <v>0</v>
      </c>
      <c r="Z16" s="5">
        <f t="shared" si="22"/>
        <v>0</v>
      </c>
      <c r="AA16" s="5">
        <f t="shared" si="23"/>
        <v>0</v>
      </c>
      <c r="AB16" s="5">
        <f t="shared" si="24"/>
        <v>0</v>
      </c>
      <c r="AC16" s="5"/>
      <c r="AD16" s="6">
        <v>1431.5924261151913</v>
      </c>
      <c r="AE16" s="6">
        <v>-181.60242611519129</v>
      </c>
      <c r="AH16">
        <f t="shared" si="6"/>
        <v>0</v>
      </c>
      <c r="AI16">
        <f t="shared" si="7"/>
        <v>1</v>
      </c>
      <c r="AJ16">
        <f t="shared" si="8"/>
        <v>0</v>
      </c>
      <c r="AK16">
        <f t="shared" si="9"/>
        <v>1</v>
      </c>
      <c r="AL16">
        <f t="shared" si="10"/>
        <v>0</v>
      </c>
      <c r="AM16">
        <f t="shared" si="11"/>
        <v>0</v>
      </c>
    </row>
    <row r="17" spans="1:39">
      <c r="A17" t="s">
        <v>27</v>
      </c>
      <c r="B17" t="s">
        <v>26</v>
      </c>
      <c r="C17">
        <v>7.5</v>
      </c>
      <c r="D17" s="2">
        <v>2.6</v>
      </c>
      <c r="E17">
        <v>512</v>
      </c>
      <c r="F17">
        <v>60</v>
      </c>
      <c r="G17">
        <v>15</v>
      </c>
      <c r="H17" t="s">
        <v>24</v>
      </c>
      <c r="I17">
        <v>1449.99</v>
      </c>
      <c r="J17">
        <f t="shared" si="0"/>
        <v>0</v>
      </c>
      <c r="K17">
        <f t="shared" si="1"/>
        <v>1</v>
      </c>
      <c r="L17">
        <f t="shared" si="2"/>
        <v>0</v>
      </c>
      <c r="M17">
        <f t="shared" si="12"/>
        <v>0</v>
      </c>
      <c r="N17">
        <f t="shared" si="3"/>
        <v>0</v>
      </c>
      <c r="O17">
        <f t="shared" si="4"/>
        <v>0</v>
      </c>
      <c r="P17">
        <f t="shared" si="5"/>
        <v>1</v>
      </c>
      <c r="Q17" s="5">
        <f t="shared" si="13"/>
        <v>0</v>
      </c>
      <c r="R17" s="5">
        <f t="shared" si="14"/>
        <v>0</v>
      </c>
      <c r="S17" s="5">
        <f t="shared" si="15"/>
        <v>0</v>
      </c>
      <c r="T17" s="5">
        <f t="shared" si="16"/>
        <v>0</v>
      </c>
      <c r="U17" s="5">
        <f t="shared" si="17"/>
        <v>0</v>
      </c>
      <c r="V17" s="5">
        <f t="shared" si="18"/>
        <v>1</v>
      </c>
      <c r="W17" s="5">
        <f t="shared" si="19"/>
        <v>0</v>
      </c>
      <c r="X17" s="5">
        <f t="shared" si="20"/>
        <v>0</v>
      </c>
      <c r="Y17" s="5">
        <f t="shared" si="21"/>
        <v>0</v>
      </c>
      <c r="Z17" s="5">
        <f t="shared" si="22"/>
        <v>0</v>
      </c>
      <c r="AA17" s="5">
        <f t="shared" si="23"/>
        <v>0</v>
      </c>
      <c r="AB17" s="5">
        <f t="shared" si="24"/>
        <v>0</v>
      </c>
      <c r="AC17" s="5"/>
      <c r="AD17" s="6">
        <v>1510.6333387453478</v>
      </c>
      <c r="AE17" s="6">
        <v>-60.643338745347819</v>
      </c>
      <c r="AH17">
        <f t="shared" si="6"/>
        <v>0</v>
      </c>
      <c r="AI17">
        <f t="shared" si="7"/>
        <v>1</v>
      </c>
      <c r="AJ17">
        <f t="shared" si="8"/>
        <v>0</v>
      </c>
      <c r="AK17">
        <f t="shared" si="9"/>
        <v>1</v>
      </c>
      <c r="AL17">
        <f t="shared" si="10"/>
        <v>0</v>
      </c>
      <c r="AM17">
        <f t="shared" si="11"/>
        <v>0</v>
      </c>
    </row>
    <row r="18" spans="1:39">
      <c r="A18" t="s">
        <v>28</v>
      </c>
      <c r="B18" t="s">
        <v>25</v>
      </c>
      <c r="C18">
        <v>7.2</v>
      </c>
      <c r="D18" s="2">
        <v>2</v>
      </c>
      <c r="E18">
        <v>256</v>
      </c>
      <c r="F18">
        <v>40</v>
      </c>
      <c r="G18">
        <v>14.1</v>
      </c>
      <c r="H18" t="s">
        <v>24</v>
      </c>
      <c r="I18">
        <v>1099.99</v>
      </c>
      <c r="J18">
        <f t="shared" si="0"/>
        <v>0</v>
      </c>
      <c r="K18">
        <f t="shared" si="1"/>
        <v>0</v>
      </c>
      <c r="L18">
        <f t="shared" si="2"/>
        <v>1</v>
      </c>
      <c r="M18">
        <f t="shared" si="12"/>
        <v>0</v>
      </c>
      <c r="N18">
        <f t="shared" si="3"/>
        <v>1</v>
      </c>
      <c r="O18">
        <f t="shared" si="4"/>
        <v>0</v>
      </c>
      <c r="P18">
        <f t="shared" si="5"/>
        <v>0</v>
      </c>
      <c r="Q18" s="5">
        <f t="shared" si="13"/>
        <v>0</v>
      </c>
      <c r="R18" s="5">
        <f t="shared" si="14"/>
        <v>0</v>
      </c>
      <c r="S18" s="5">
        <f t="shared" si="15"/>
        <v>0</v>
      </c>
      <c r="T18" s="5">
        <f t="shared" si="16"/>
        <v>0</v>
      </c>
      <c r="U18" s="5">
        <f t="shared" si="17"/>
        <v>0</v>
      </c>
      <c r="V18" s="5">
        <f t="shared" si="18"/>
        <v>0</v>
      </c>
      <c r="W18" s="5">
        <f t="shared" si="19"/>
        <v>1</v>
      </c>
      <c r="X18" s="5">
        <f t="shared" si="20"/>
        <v>0</v>
      </c>
      <c r="Y18" s="5">
        <f t="shared" si="21"/>
        <v>0</v>
      </c>
      <c r="Z18" s="5">
        <f t="shared" si="22"/>
        <v>0</v>
      </c>
      <c r="AA18" s="5">
        <f t="shared" si="23"/>
        <v>0</v>
      </c>
      <c r="AB18" s="5">
        <f t="shared" si="24"/>
        <v>0</v>
      </c>
      <c r="AC18" s="5"/>
      <c r="AD18" s="6">
        <v>1408.5682689714411</v>
      </c>
      <c r="AE18" s="6">
        <v>-308.57826897144105</v>
      </c>
      <c r="AH18">
        <f t="shared" si="6"/>
        <v>1</v>
      </c>
      <c r="AI18">
        <f t="shared" si="7"/>
        <v>0</v>
      </c>
      <c r="AJ18">
        <f t="shared" si="8"/>
        <v>1</v>
      </c>
      <c r="AK18">
        <f t="shared" si="9"/>
        <v>1</v>
      </c>
      <c r="AL18">
        <f t="shared" si="10"/>
        <v>0</v>
      </c>
      <c r="AM18">
        <f t="shared" si="11"/>
        <v>0</v>
      </c>
    </row>
    <row r="19" spans="1:39">
      <c r="A19" t="s">
        <v>28</v>
      </c>
      <c r="B19" t="s">
        <v>26</v>
      </c>
      <c r="C19">
        <v>8.1</v>
      </c>
      <c r="D19" s="2">
        <v>2.6</v>
      </c>
      <c r="E19">
        <v>512</v>
      </c>
      <c r="F19">
        <v>60</v>
      </c>
      <c r="G19">
        <v>16</v>
      </c>
      <c r="H19" t="s">
        <v>24</v>
      </c>
      <c r="I19">
        <v>2299.9899999999998</v>
      </c>
      <c r="J19">
        <f t="shared" si="0"/>
        <v>0</v>
      </c>
      <c r="K19">
        <f t="shared" si="1"/>
        <v>0</v>
      </c>
      <c r="L19">
        <f t="shared" si="2"/>
        <v>1</v>
      </c>
      <c r="M19">
        <f t="shared" si="12"/>
        <v>0</v>
      </c>
      <c r="N19">
        <f t="shared" si="3"/>
        <v>0</v>
      </c>
      <c r="O19">
        <f t="shared" si="4"/>
        <v>0</v>
      </c>
      <c r="P19">
        <f t="shared" si="5"/>
        <v>1</v>
      </c>
      <c r="Q19" s="5">
        <f t="shared" si="13"/>
        <v>0</v>
      </c>
      <c r="R19" s="5">
        <f t="shared" si="14"/>
        <v>0</v>
      </c>
      <c r="S19" s="5">
        <f t="shared" si="15"/>
        <v>0</v>
      </c>
      <c r="T19" s="5">
        <f t="shared" si="16"/>
        <v>0</v>
      </c>
      <c r="U19" s="5">
        <f t="shared" si="17"/>
        <v>0</v>
      </c>
      <c r="V19" s="5">
        <f t="shared" si="18"/>
        <v>0</v>
      </c>
      <c r="W19" s="5">
        <f t="shared" si="19"/>
        <v>0</v>
      </c>
      <c r="X19" s="5">
        <f t="shared" si="20"/>
        <v>0</v>
      </c>
      <c r="Y19" s="5">
        <f t="shared" si="21"/>
        <v>1</v>
      </c>
      <c r="Z19" s="5">
        <f t="shared" si="22"/>
        <v>0</v>
      </c>
      <c r="AA19" s="5">
        <f t="shared" si="23"/>
        <v>0</v>
      </c>
      <c r="AB19" s="5">
        <f t="shared" si="24"/>
        <v>0</v>
      </c>
      <c r="AC19" s="5"/>
      <c r="AD19" s="6">
        <v>1870.0226908320544</v>
      </c>
      <c r="AE19" s="6">
        <v>429.96730916794536</v>
      </c>
      <c r="AH19">
        <f t="shared" si="6"/>
        <v>0</v>
      </c>
      <c r="AI19">
        <f t="shared" si="7"/>
        <v>1</v>
      </c>
      <c r="AJ19">
        <f t="shared" si="8"/>
        <v>0</v>
      </c>
      <c r="AK19">
        <f t="shared" si="9"/>
        <v>1</v>
      </c>
      <c r="AL19">
        <f t="shared" si="10"/>
        <v>0</v>
      </c>
      <c r="AM19">
        <f t="shared" si="11"/>
        <v>0</v>
      </c>
    </row>
    <row r="20" spans="1:39">
      <c r="A20" t="s">
        <v>28</v>
      </c>
      <c r="B20" t="s">
        <v>26</v>
      </c>
      <c r="C20">
        <v>8.1</v>
      </c>
      <c r="D20" s="2">
        <v>2.2000000000000002</v>
      </c>
      <c r="E20">
        <v>512</v>
      </c>
      <c r="F20">
        <v>40</v>
      </c>
      <c r="G20">
        <v>16</v>
      </c>
      <c r="H20" t="s">
        <v>24</v>
      </c>
      <c r="I20">
        <v>1899.99</v>
      </c>
      <c r="J20">
        <f t="shared" si="0"/>
        <v>0</v>
      </c>
      <c r="K20">
        <f t="shared" si="1"/>
        <v>0</v>
      </c>
      <c r="L20">
        <f t="shared" si="2"/>
        <v>1</v>
      </c>
      <c r="M20">
        <f t="shared" si="12"/>
        <v>0</v>
      </c>
      <c r="N20">
        <f t="shared" si="3"/>
        <v>0</v>
      </c>
      <c r="O20">
        <f t="shared" si="4"/>
        <v>0</v>
      </c>
      <c r="P20">
        <f t="shared" si="5"/>
        <v>1</v>
      </c>
      <c r="Q20" s="5">
        <f t="shared" si="13"/>
        <v>0</v>
      </c>
      <c r="R20" s="5">
        <f t="shared" si="14"/>
        <v>0</v>
      </c>
      <c r="S20" s="5">
        <f t="shared" si="15"/>
        <v>0</v>
      </c>
      <c r="T20" s="5">
        <f t="shared" si="16"/>
        <v>0</v>
      </c>
      <c r="U20" s="5">
        <f t="shared" si="17"/>
        <v>0</v>
      </c>
      <c r="V20" s="5">
        <f t="shared" si="18"/>
        <v>0</v>
      </c>
      <c r="W20" s="5">
        <f t="shared" si="19"/>
        <v>0</v>
      </c>
      <c r="X20" s="5">
        <f t="shared" si="20"/>
        <v>0</v>
      </c>
      <c r="Y20" s="5">
        <f t="shared" si="21"/>
        <v>1</v>
      </c>
      <c r="Z20" s="5">
        <f t="shared" si="22"/>
        <v>0</v>
      </c>
      <c r="AA20" s="5">
        <f t="shared" si="23"/>
        <v>0</v>
      </c>
      <c r="AB20" s="5">
        <f t="shared" si="24"/>
        <v>0</v>
      </c>
      <c r="AC20" s="5"/>
      <c r="AD20" s="6">
        <v>1711.9408655717411</v>
      </c>
      <c r="AE20" s="6">
        <v>188.04913442825887</v>
      </c>
      <c r="AH20">
        <f t="shared" si="6"/>
        <v>0</v>
      </c>
      <c r="AI20">
        <f t="shared" si="7"/>
        <v>1</v>
      </c>
      <c r="AJ20">
        <f t="shared" si="8"/>
        <v>0</v>
      </c>
      <c r="AK20">
        <f t="shared" si="9"/>
        <v>1</v>
      </c>
      <c r="AL20">
        <f t="shared" si="10"/>
        <v>0</v>
      </c>
      <c r="AM20">
        <f t="shared" si="11"/>
        <v>0</v>
      </c>
    </row>
    <row r="21" spans="1:39">
      <c r="A21" t="s">
        <v>28</v>
      </c>
      <c r="B21" t="s">
        <v>26</v>
      </c>
      <c r="C21">
        <v>4.34</v>
      </c>
      <c r="D21" s="2">
        <v>1.8</v>
      </c>
      <c r="E21">
        <v>512</v>
      </c>
      <c r="F21">
        <v>40</v>
      </c>
      <c r="G21">
        <v>12.1</v>
      </c>
      <c r="H21" t="s">
        <v>24</v>
      </c>
      <c r="I21">
        <v>1699.99</v>
      </c>
      <c r="J21">
        <f t="shared" si="0"/>
        <v>0</v>
      </c>
      <c r="K21">
        <f t="shared" si="1"/>
        <v>0</v>
      </c>
      <c r="L21">
        <f t="shared" si="2"/>
        <v>1</v>
      </c>
      <c r="M21">
        <f t="shared" si="12"/>
        <v>0</v>
      </c>
      <c r="N21">
        <f t="shared" si="3"/>
        <v>0</v>
      </c>
      <c r="O21">
        <f t="shared" si="4"/>
        <v>0</v>
      </c>
      <c r="P21">
        <f t="shared" si="5"/>
        <v>1</v>
      </c>
      <c r="Q21" s="5">
        <f t="shared" si="13"/>
        <v>0</v>
      </c>
      <c r="R21" s="5">
        <f t="shared" si="14"/>
        <v>0</v>
      </c>
      <c r="S21" s="5">
        <f t="shared" si="15"/>
        <v>0</v>
      </c>
      <c r="T21" s="5">
        <f t="shared" si="16"/>
        <v>0</v>
      </c>
      <c r="U21" s="5">
        <f t="shared" si="17"/>
        <v>0</v>
      </c>
      <c r="V21" s="5">
        <f t="shared" si="18"/>
        <v>0</v>
      </c>
      <c r="W21" s="5">
        <f t="shared" si="19"/>
        <v>0</v>
      </c>
      <c r="X21" s="5">
        <f t="shared" si="20"/>
        <v>0</v>
      </c>
      <c r="Y21" s="5">
        <f t="shared" si="21"/>
        <v>1</v>
      </c>
      <c r="Z21" s="5">
        <f t="shared" si="22"/>
        <v>0</v>
      </c>
      <c r="AA21" s="5">
        <f t="shared" si="23"/>
        <v>0</v>
      </c>
      <c r="AB21" s="5">
        <f t="shared" si="24"/>
        <v>0</v>
      </c>
      <c r="AC21" s="5"/>
      <c r="AD21" s="6">
        <v>2009.4281746247195</v>
      </c>
      <c r="AE21" s="6">
        <v>-309.43817462471952</v>
      </c>
      <c r="AH21">
        <f t="shared" si="6"/>
        <v>0</v>
      </c>
      <c r="AI21">
        <f t="shared" si="7"/>
        <v>1</v>
      </c>
      <c r="AJ21">
        <f t="shared" si="8"/>
        <v>1</v>
      </c>
      <c r="AK21">
        <f t="shared" si="9"/>
        <v>1</v>
      </c>
      <c r="AL21">
        <f t="shared" si="10"/>
        <v>0</v>
      </c>
      <c r="AM21">
        <f t="shared" si="11"/>
        <v>0</v>
      </c>
    </row>
    <row r="22" spans="1:39">
      <c r="A22" t="s">
        <v>29</v>
      </c>
      <c r="B22" t="s">
        <v>23</v>
      </c>
      <c r="C22">
        <v>6.8</v>
      </c>
      <c r="D22" s="2">
        <v>1.8</v>
      </c>
      <c r="E22">
        <v>256</v>
      </c>
      <c r="F22">
        <v>30</v>
      </c>
      <c r="G22">
        <v>15</v>
      </c>
      <c r="H22" t="s">
        <v>24</v>
      </c>
      <c r="I22">
        <v>899.99</v>
      </c>
      <c r="J22">
        <f t="shared" si="0"/>
        <v>0</v>
      </c>
      <c r="K22">
        <f t="shared" si="1"/>
        <v>0</v>
      </c>
      <c r="L22">
        <f t="shared" si="2"/>
        <v>0</v>
      </c>
      <c r="M22">
        <f t="shared" si="12"/>
        <v>1</v>
      </c>
      <c r="N22">
        <f t="shared" si="3"/>
        <v>0</v>
      </c>
      <c r="O22">
        <f t="shared" si="4"/>
        <v>1</v>
      </c>
      <c r="P22">
        <f t="shared" si="5"/>
        <v>0</v>
      </c>
      <c r="Q22" s="5">
        <f t="shared" si="13"/>
        <v>0</v>
      </c>
      <c r="R22" s="5">
        <f t="shared" si="14"/>
        <v>0</v>
      </c>
      <c r="S22" s="5">
        <f t="shared" si="15"/>
        <v>0</v>
      </c>
      <c r="T22" s="5">
        <f t="shared" si="16"/>
        <v>0</v>
      </c>
      <c r="U22" s="5">
        <f t="shared" si="17"/>
        <v>0</v>
      </c>
      <c r="V22" s="5">
        <f t="shared" si="18"/>
        <v>0</v>
      </c>
      <c r="W22" s="5">
        <f t="shared" si="19"/>
        <v>0</v>
      </c>
      <c r="X22" s="5">
        <f t="shared" si="20"/>
        <v>0</v>
      </c>
      <c r="Y22" s="5">
        <f t="shared" si="21"/>
        <v>0</v>
      </c>
      <c r="Z22" s="5">
        <f t="shared" si="22"/>
        <v>0</v>
      </c>
      <c r="AA22" s="5">
        <f t="shared" si="23"/>
        <v>1</v>
      </c>
      <c r="AB22" s="5">
        <f t="shared" si="24"/>
        <v>0</v>
      </c>
      <c r="AC22" s="5"/>
      <c r="AD22" s="6">
        <v>917.58492893293032</v>
      </c>
      <c r="AE22" s="6">
        <v>-17.594928932930316</v>
      </c>
      <c r="AH22">
        <f t="shared" si="6"/>
        <v>1</v>
      </c>
      <c r="AI22">
        <f t="shared" si="7"/>
        <v>0</v>
      </c>
      <c r="AJ22">
        <f t="shared" si="8"/>
        <v>0</v>
      </c>
      <c r="AK22">
        <f t="shared" si="9"/>
        <v>1</v>
      </c>
      <c r="AL22">
        <f t="shared" si="10"/>
        <v>0</v>
      </c>
      <c r="AM22">
        <f t="shared" si="11"/>
        <v>0</v>
      </c>
    </row>
    <row r="23" spans="1:39">
      <c r="A23" t="s">
        <v>29</v>
      </c>
      <c r="B23" t="s">
        <v>23</v>
      </c>
      <c r="C23">
        <v>6.2</v>
      </c>
      <c r="D23" s="2">
        <v>2</v>
      </c>
      <c r="E23">
        <v>512</v>
      </c>
      <c r="F23">
        <v>40</v>
      </c>
      <c r="G23">
        <v>15</v>
      </c>
      <c r="H23" t="s">
        <v>24</v>
      </c>
      <c r="I23">
        <v>1049.99</v>
      </c>
      <c r="J23">
        <f t="shared" si="0"/>
        <v>0</v>
      </c>
      <c r="K23">
        <f t="shared" si="1"/>
        <v>0</v>
      </c>
      <c r="L23">
        <f t="shared" si="2"/>
        <v>0</v>
      </c>
      <c r="M23">
        <f t="shared" si="12"/>
        <v>1</v>
      </c>
      <c r="N23">
        <f t="shared" si="3"/>
        <v>0</v>
      </c>
      <c r="O23">
        <f t="shared" si="4"/>
        <v>1</v>
      </c>
      <c r="P23">
        <f t="shared" si="5"/>
        <v>0</v>
      </c>
      <c r="Q23" s="5">
        <f t="shared" si="13"/>
        <v>0</v>
      </c>
      <c r="R23" s="5">
        <f t="shared" si="14"/>
        <v>0</v>
      </c>
      <c r="S23" s="5">
        <f t="shared" si="15"/>
        <v>0</v>
      </c>
      <c r="T23" s="5">
        <f t="shared" si="16"/>
        <v>0</v>
      </c>
      <c r="U23" s="5">
        <f t="shared" si="17"/>
        <v>0</v>
      </c>
      <c r="V23" s="5">
        <f t="shared" si="18"/>
        <v>0</v>
      </c>
      <c r="W23" s="5">
        <f t="shared" si="19"/>
        <v>0</v>
      </c>
      <c r="X23" s="5">
        <f t="shared" si="20"/>
        <v>0</v>
      </c>
      <c r="Y23" s="5">
        <f t="shared" si="21"/>
        <v>0</v>
      </c>
      <c r="Z23" s="5">
        <f t="shared" si="22"/>
        <v>0</v>
      </c>
      <c r="AA23" s="5">
        <f t="shared" si="23"/>
        <v>1</v>
      </c>
      <c r="AB23" s="5">
        <f t="shared" si="24"/>
        <v>0</v>
      </c>
      <c r="AC23" s="5"/>
      <c r="AD23" s="6">
        <v>1069.3230438471228</v>
      </c>
      <c r="AE23" s="6">
        <v>-19.333043847122781</v>
      </c>
      <c r="AH23">
        <f t="shared" si="6"/>
        <v>0</v>
      </c>
      <c r="AI23">
        <f t="shared" si="7"/>
        <v>1</v>
      </c>
      <c r="AJ23">
        <f t="shared" si="8"/>
        <v>0</v>
      </c>
      <c r="AK23">
        <f t="shared" si="9"/>
        <v>1</v>
      </c>
      <c r="AL23">
        <f t="shared" si="10"/>
        <v>0</v>
      </c>
      <c r="AM23">
        <f t="shared" si="11"/>
        <v>0</v>
      </c>
    </row>
    <row r="24" spans="1:39">
      <c r="A24" t="s">
        <v>29</v>
      </c>
      <c r="B24" t="s">
        <v>26</v>
      </c>
      <c r="C24">
        <v>9.34</v>
      </c>
      <c r="D24" s="2">
        <v>2.5299999999999998</v>
      </c>
      <c r="E24">
        <v>512</v>
      </c>
      <c r="F24">
        <v>60</v>
      </c>
      <c r="G24">
        <v>16</v>
      </c>
      <c r="H24" t="s">
        <v>24</v>
      </c>
      <c r="I24">
        <v>1999.99</v>
      </c>
      <c r="J24">
        <f t="shared" si="0"/>
        <v>0</v>
      </c>
      <c r="K24">
        <f t="shared" si="1"/>
        <v>0</v>
      </c>
      <c r="L24">
        <f t="shared" si="2"/>
        <v>0</v>
      </c>
      <c r="M24">
        <f t="shared" si="12"/>
        <v>1</v>
      </c>
      <c r="N24">
        <f t="shared" si="3"/>
        <v>0</v>
      </c>
      <c r="O24">
        <f t="shared" si="4"/>
        <v>0</v>
      </c>
      <c r="P24">
        <f t="shared" si="5"/>
        <v>1</v>
      </c>
      <c r="Q24" s="5">
        <f t="shared" si="13"/>
        <v>0</v>
      </c>
      <c r="R24" s="5">
        <f t="shared" si="14"/>
        <v>0</v>
      </c>
      <c r="S24" s="5">
        <f t="shared" si="15"/>
        <v>0</v>
      </c>
      <c r="T24" s="5">
        <f t="shared" si="16"/>
        <v>0</v>
      </c>
      <c r="U24" s="5">
        <f t="shared" si="17"/>
        <v>0</v>
      </c>
      <c r="V24" s="5">
        <f t="shared" si="18"/>
        <v>0</v>
      </c>
      <c r="W24" s="5">
        <f t="shared" si="19"/>
        <v>0</v>
      </c>
      <c r="X24" s="5">
        <f t="shared" si="20"/>
        <v>0</v>
      </c>
      <c r="Y24" s="5">
        <f t="shared" si="21"/>
        <v>0</v>
      </c>
      <c r="Z24" s="5">
        <f t="shared" si="22"/>
        <v>0</v>
      </c>
      <c r="AA24" s="5">
        <f t="shared" si="23"/>
        <v>0</v>
      </c>
      <c r="AB24" s="5">
        <f t="shared" si="24"/>
        <v>1</v>
      </c>
      <c r="AC24" s="5"/>
      <c r="AD24" s="6">
        <v>1737.729212815259</v>
      </c>
      <c r="AE24" s="6">
        <v>262.26078718474105</v>
      </c>
      <c r="AH24">
        <f t="shared" si="6"/>
        <v>0</v>
      </c>
      <c r="AI24">
        <f t="shared" si="7"/>
        <v>1</v>
      </c>
      <c r="AJ24">
        <f t="shared" si="8"/>
        <v>0</v>
      </c>
      <c r="AK24">
        <f t="shared" si="9"/>
        <v>1</v>
      </c>
      <c r="AL24">
        <f t="shared" si="10"/>
        <v>0</v>
      </c>
      <c r="AM24">
        <f t="shared" si="11"/>
        <v>0</v>
      </c>
    </row>
    <row r="25" spans="1:39">
      <c r="A25" t="s">
        <v>29</v>
      </c>
      <c r="B25" t="s">
        <v>26</v>
      </c>
      <c r="C25">
        <v>7.9</v>
      </c>
      <c r="D25" s="2">
        <v>2.4</v>
      </c>
      <c r="E25">
        <v>512</v>
      </c>
      <c r="F25">
        <v>60</v>
      </c>
      <c r="G25">
        <v>16</v>
      </c>
      <c r="H25" t="s">
        <v>24</v>
      </c>
      <c r="I25">
        <v>1599.99</v>
      </c>
      <c r="J25">
        <f t="shared" si="0"/>
        <v>0</v>
      </c>
      <c r="K25">
        <f t="shared" si="1"/>
        <v>0</v>
      </c>
      <c r="L25">
        <f t="shared" si="2"/>
        <v>0</v>
      </c>
      <c r="M25">
        <f t="shared" si="12"/>
        <v>1</v>
      </c>
      <c r="N25">
        <f t="shared" si="3"/>
        <v>0</v>
      </c>
      <c r="O25">
        <f t="shared" si="4"/>
        <v>0</v>
      </c>
      <c r="P25">
        <f t="shared" si="5"/>
        <v>1</v>
      </c>
      <c r="Q25" s="5">
        <f t="shared" si="13"/>
        <v>0</v>
      </c>
      <c r="R25" s="5">
        <f t="shared" si="14"/>
        <v>0</v>
      </c>
      <c r="S25" s="5">
        <f t="shared" si="15"/>
        <v>0</v>
      </c>
      <c r="T25" s="5">
        <f t="shared" si="16"/>
        <v>0</v>
      </c>
      <c r="U25" s="5">
        <f t="shared" si="17"/>
        <v>0</v>
      </c>
      <c r="V25" s="5">
        <f t="shared" si="18"/>
        <v>0</v>
      </c>
      <c r="W25" s="5">
        <f t="shared" si="19"/>
        <v>0</v>
      </c>
      <c r="X25" s="5">
        <f t="shared" si="20"/>
        <v>0</v>
      </c>
      <c r="Y25" s="5">
        <f t="shared" si="21"/>
        <v>0</v>
      </c>
      <c r="Z25" s="5">
        <f t="shared" si="22"/>
        <v>0</v>
      </c>
      <c r="AA25" s="5">
        <f t="shared" si="23"/>
        <v>0</v>
      </c>
      <c r="AB25" s="5">
        <f t="shared" si="24"/>
        <v>1</v>
      </c>
      <c r="AC25" s="5"/>
      <c r="AD25" s="6">
        <v>1860.8259050873435</v>
      </c>
      <c r="AE25" s="6">
        <v>-260.83590508734346</v>
      </c>
      <c r="AH25">
        <f t="shared" si="6"/>
        <v>0</v>
      </c>
      <c r="AI25">
        <f t="shared" si="7"/>
        <v>1</v>
      </c>
      <c r="AJ25">
        <f t="shared" si="8"/>
        <v>0</v>
      </c>
      <c r="AK25">
        <f t="shared" si="9"/>
        <v>1</v>
      </c>
      <c r="AL25">
        <f t="shared" si="10"/>
        <v>0</v>
      </c>
      <c r="AM25">
        <f t="shared" si="11"/>
        <v>0</v>
      </c>
    </row>
    <row r="26" spans="1:39">
      <c r="A26" t="s">
        <v>29</v>
      </c>
      <c r="B26" t="s">
        <v>26</v>
      </c>
      <c r="C26">
        <v>4.0999999999999996</v>
      </c>
      <c r="D26" s="2">
        <v>1.3</v>
      </c>
      <c r="E26">
        <v>512</v>
      </c>
      <c r="F26">
        <v>40</v>
      </c>
      <c r="G26">
        <v>12.1</v>
      </c>
      <c r="H26" t="s">
        <v>30</v>
      </c>
      <c r="I26">
        <v>2399.9899999999998</v>
      </c>
      <c r="J26">
        <f t="shared" si="0"/>
        <v>0</v>
      </c>
      <c r="K26">
        <f t="shared" si="1"/>
        <v>0</v>
      </c>
      <c r="L26">
        <f t="shared" si="2"/>
        <v>0</v>
      </c>
      <c r="M26">
        <f t="shared" si="12"/>
        <v>1</v>
      </c>
      <c r="N26">
        <f t="shared" si="3"/>
        <v>0</v>
      </c>
      <c r="O26">
        <f t="shared" si="4"/>
        <v>0</v>
      </c>
      <c r="P26">
        <f t="shared" si="5"/>
        <v>1</v>
      </c>
      <c r="Q26" s="5">
        <f t="shared" si="13"/>
        <v>0</v>
      </c>
      <c r="R26" s="5">
        <f t="shared" si="14"/>
        <v>0</v>
      </c>
      <c r="S26" s="5">
        <f t="shared" si="15"/>
        <v>0</v>
      </c>
      <c r="T26" s="5">
        <f t="shared" si="16"/>
        <v>0</v>
      </c>
      <c r="U26" s="5">
        <f t="shared" si="17"/>
        <v>0</v>
      </c>
      <c r="V26" s="5">
        <f t="shared" si="18"/>
        <v>0</v>
      </c>
      <c r="W26" s="5">
        <f t="shared" si="19"/>
        <v>0</v>
      </c>
      <c r="X26" s="5">
        <f t="shared" si="20"/>
        <v>0</v>
      </c>
      <c r="Y26" s="5">
        <f t="shared" si="21"/>
        <v>0</v>
      </c>
      <c r="Z26" s="5">
        <f t="shared" si="22"/>
        <v>0</v>
      </c>
      <c r="AA26" s="5">
        <f t="shared" si="23"/>
        <v>0</v>
      </c>
      <c r="AB26" s="5">
        <f t="shared" si="24"/>
        <v>1</v>
      </c>
      <c r="AC26" s="5"/>
      <c r="AD26" s="6">
        <v>1886.5165000870427</v>
      </c>
      <c r="AE26" s="6">
        <v>513.4734999129571</v>
      </c>
      <c r="AH26">
        <f t="shared" si="6"/>
        <v>0</v>
      </c>
      <c r="AI26">
        <f t="shared" si="7"/>
        <v>1</v>
      </c>
      <c r="AJ26">
        <f t="shared" si="8"/>
        <v>1</v>
      </c>
      <c r="AK26">
        <f t="shared" si="9"/>
        <v>0</v>
      </c>
      <c r="AL26">
        <f t="shared" si="10"/>
        <v>0</v>
      </c>
      <c r="AM26">
        <f t="shared" si="11"/>
        <v>1</v>
      </c>
    </row>
    <row r="27" spans="1:39">
      <c r="A27" t="s">
        <v>29</v>
      </c>
      <c r="B27" t="s">
        <v>26</v>
      </c>
      <c r="C27">
        <v>7.1</v>
      </c>
      <c r="D27" s="2">
        <v>2.2000000000000002</v>
      </c>
      <c r="E27">
        <v>512</v>
      </c>
      <c r="F27">
        <v>60</v>
      </c>
      <c r="G27">
        <v>15</v>
      </c>
      <c r="H27" t="s">
        <v>24</v>
      </c>
      <c r="I27">
        <v>1899.99</v>
      </c>
      <c r="J27">
        <f t="shared" si="0"/>
        <v>0</v>
      </c>
      <c r="K27">
        <f t="shared" si="1"/>
        <v>0</v>
      </c>
      <c r="L27">
        <f t="shared" si="2"/>
        <v>0</v>
      </c>
      <c r="M27">
        <f t="shared" si="12"/>
        <v>1</v>
      </c>
      <c r="N27">
        <f t="shared" si="3"/>
        <v>0</v>
      </c>
      <c r="O27">
        <f t="shared" si="4"/>
        <v>0</v>
      </c>
      <c r="P27">
        <f t="shared" si="5"/>
        <v>1</v>
      </c>
      <c r="Q27" s="5">
        <f t="shared" si="13"/>
        <v>0</v>
      </c>
      <c r="R27" s="5">
        <f t="shared" si="14"/>
        <v>0</v>
      </c>
      <c r="S27" s="5">
        <f t="shared" si="15"/>
        <v>0</v>
      </c>
      <c r="T27" s="5">
        <f t="shared" si="16"/>
        <v>0</v>
      </c>
      <c r="U27" s="5">
        <f t="shared" si="17"/>
        <v>0</v>
      </c>
      <c r="V27" s="5">
        <f t="shared" si="18"/>
        <v>0</v>
      </c>
      <c r="W27" s="5">
        <f t="shared" si="19"/>
        <v>0</v>
      </c>
      <c r="X27" s="5">
        <f t="shared" si="20"/>
        <v>0</v>
      </c>
      <c r="Y27" s="5">
        <f t="shared" si="21"/>
        <v>0</v>
      </c>
      <c r="Z27" s="5">
        <f t="shared" si="22"/>
        <v>0</v>
      </c>
      <c r="AA27" s="5">
        <f t="shared" si="23"/>
        <v>0</v>
      </c>
      <c r="AB27" s="5">
        <f t="shared" si="24"/>
        <v>1</v>
      </c>
      <c r="AC27" s="5"/>
      <c r="AD27" s="6">
        <v>1878.714595502568</v>
      </c>
      <c r="AE27" s="6">
        <v>21.275404497431964</v>
      </c>
      <c r="AH27">
        <f t="shared" si="6"/>
        <v>0</v>
      </c>
      <c r="AI27">
        <f t="shared" si="7"/>
        <v>1</v>
      </c>
      <c r="AJ27">
        <f t="shared" si="8"/>
        <v>0</v>
      </c>
      <c r="AK27">
        <f t="shared" si="9"/>
        <v>1</v>
      </c>
      <c r="AL27">
        <f t="shared" si="10"/>
        <v>0</v>
      </c>
      <c r="AM27">
        <f t="shared" si="11"/>
        <v>0</v>
      </c>
    </row>
    <row r="28" spans="1:39">
      <c r="A28" t="s">
        <v>29</v>
      </c>
      <c r="B28" t="s">
        <v>26</v>
      </c>
      <c r="C28">
        <v>7.7</v>
      </c>
      <c r="D28" s="2">
        <v>2.4</v>
      </c>
      <c r="E28">
        <v>512</v>
      </c>
      <c r="F28">
        <v>40</v>
      </c>
      <c r="G28">
        <v>15</v>
      </c>
      <c r="H28" t="s">
        <v>24</v>
      </c>
      <c r="I28">
        <v>1299.99</v>
      </c>
      <c r="J28">
        <f t="shared" si="0"/>
        <v>0</v>
      </c>
      <c r="K28">
        <f t="shared" si="1"/>
        <v>0</v>
      </c>
      <c r="L28">
        <f t="shared" si="2"/>
        <v>0</v>
      </c>
      <c r="M28">
        <f t="shared" si="12"/>
        <v>1</v>
      </c>
      <c r="N28">
        <f t="shared" si="3"/>
        <v>0</v>
      </c>
      <c r="O28">
        <f t="shared" si="4"/>
        <v>0</v>
      </c>
      <c r="P28">
        <f t="shared" si="5"/>
        <v>1</v>
      </c>
      <c r="Q28" s="5">
        <f t="shared" si="13"/>
        <v>0</v>
      </c>
      <c r="R28" s="5">
        <f t="shared" si="14"/>
        <v>0</v>
      </c>
      <c r="S28" s="5">
        <f t="shared" si="15"/>
        <v>0</v>
      </c>
      <c r="T28" s="5">
        <f t="shared" si="16"/>
        <v>0</v>
      </c>
      <c r="U28" s="5">
        <f t="shared" si="17"/>
        <v>0</v>
      </c>
      <c r="V28" s="5">
        <f t="shared" si="18"/>
        <v>0</v>
      </c>
      <c r="W28" s="5">
        <f t="shared" si="19"/>
        <v>0</v>
      </c>
      <c r="X28" s="5">
        <f t="shared" si="20"/>
        <v>0</v>
      </c>
      <c r="Y28" s="5">
        <f t="shared" si="21"/>
        <v>0</v>
      </c>
      <c r="Z28" s="5">
        <f t="shared" si="22"/>
        <v>0</v>
      </c>
      <c r="AA28" s="5">
        <f t="shared" si="23"/>
        <v>0</v>
      </c>
      <c r="AB28" s="5">
        <f t="shared" si="24"/>
        <v>1</v>
      </c>
      <c r="AC28" s="5"/>
      <c r="AD28" s="6">
        <v>1885.0583058486889</v>
      </c>
      <c r="AE28" s="6">
        <v>-585.06830584868885</v>
      </c>
      <c r="AH28">
        <f t="shared" si="6"/>
        <v>0</v>
      </c>
      <c r="AI28">
        <f t="shared" si="7"/>
        <v>1</v>
      </c>
      <c r="AJ28">
        <f t="shared" si="8"/>
        <v>0</v>
      </c>
      <c r="AK28">
        <f t="shared" si="9"/>
        <v>1</v>
      </c>
      <c r="AL28">
        <f t="shared" si="10"/>
        <v>0</v>
      </c>
      <c r="AM28">
        <f t="shared" si="11"/>
        <v>0</v>
      </c>
    </row>
    <row r="29" spans="1:39">
      <c r="A29" t="s">
        <v>29</v>
      </c>
      <c r="B29" t="s">
        <v>26</v>
      </c>
      <c r="C29">
        <v>6.8</v>
      </c>
      <c r="D29" s="2">
        <v>2</v>
      </c>
      <c r="E29">
        <v>512</v>
      </c>
      <c r="F29">
        <v>60</v>
      </c>
      <c r="G29">
        <v>15</v>
      </c>
      <c r="H29" t="s">
        <v>31</v>
      </c>
      <c r="I29">
        <v>1699.99</v>
      </c>
      <c r="J29">
        <f t="shared" si="0"/>
        <v>0</v>
      </c>
      <c r="K29">
        <f t="shared" si="1"/>
        <v>0</v>
      </c>
      <c r="L29">
        <f t="shared" si="2"/>
        <v>0</v>
      </c>
      <c r="M29">
        <f t="shared" si="12"/>
        <v>1</v>
      </c>
      <c r="N29">
        <f t="shared" si="3"/>
        <v>0</v>
      </c>
      <c r="O29">
        <f t="shared" si="4"/>
        <v>0</v>
      </c>
      <c r="P29">
        <f t="shared" si="5"/>
        <v>1</v>
      </c>
      <c r="Q29" s="5">
        <f t="shared" si="13"/>
        <v>0</v>
      </c>
      <c r="R29" s="5">
        <f t="shared" si="14"/>
        <v>0</v>
      </c>
      <c r="S29" s="5">
        <f t="shared" si="15"/>
        <v>0</v>
      </c>
      <c r="T29" s="5">
        <f t="shared" si="16"/>
        <v>0</v>
      </c>
      <c r="U29" s="5">
        <f t="shared" si="17"/>
        <v>0</v>
      </c>
      <c r="V29" s="5">
        <f t="shared" si="18"/>
        <v>0</v>
      </c>
      <c r="W29" s="5">
        <f t="shared" si="19"/>
        <v>0</v>
      </c>
      <c r="X29" s="5">
        <f t="shared" si="20"/>
        <v>0</v>
      </c>
      <c r="Y29" s="5">
        <f t="shared" si="21"/>
        <v>0</v>
      </c>
      <c r="Z29" s="5">
        <f t="shared" si="22"/>
        <v>0</v>
      </c>
      <c r="AA29" s="5">
        <f t="shared" si="23"/>
        <v>0</v>
      </c>
      <c r="AB29" s="5">
        <f t="shared" si="24"/>
        <v>1</v>
      </c>
      <c r="AC29" s="5"/>
      <c r="AD29" s="6">
        <v>1836.0222840144293</v>
      </c>
      <c r="AE29" s="6">
        <v>-136.03228401442925</v>
      </c>
      <c r="AH29">
        <f t="shared" si="6"/>
        <v>0</v>
      </c>
      <c r="AI29">
        <f t="shared" si="7"/>
        <v>1</v>
      </c>
      <c r="AJ29">
        <f t="shared" si="8"/>
        <v>0</v>
      </c>
      <c r="AK29">
        <f t="shared" si="9"/>
        <v>0</v>
      </c>
      <c r="AL29">
        <f t="shared" si="10"/>
        <v>1</v>
      </c>
      <c r="AM29">
        <f t="shared" si="11"/>
        <v>0</v>
      </c>
    </row>
    <row r="30" spans="1:39">
      <c r="A30" t="s">
        <v>29</v>
      </c>
      <c r="B30" t="s">
        <v>26</v>
      </c>
      <c r="C30">
        <v>6.8</v>
      </c>
      <c r="D30" s="2">
        <v>2.2000000000000002</v>
      </c>
      <c r="E30">
        <v>512</v>
      </c>
      <c r="F30">
        <v>60</v>
      </c>
      <c r="G30">
        <v>15</v>
      </c>
      <c r="H30" t="s">
        <v>31</v>
      </c>
      <c r="I30">
        <v>2099.9899999999998</v>
      </c>
      <c r="J30">
        <f t="shared" si="0"/>
        <v>0</v>
      </c>
      <c r="K30">
        <f t="shared" si="1"/>
        <v>0</v>
      </c>
      <c r="L30">
        <f t="shared" si="2"/>
        <v>0</v>
      </c>
      <c r="M30">
        <f t="shared" si="12"/>
        <v>1</v>
      </c>
      <c r="N30">
        <f t="shared" si="3"/>
        <v>0</v>
      </c>
      <c r="O30">
        <f t="shared" si="4"/>
        <v>0</v>
      </c>
      <c r="P30">
        <f t="shared" si="5"/>
        <v>1</v>
      </c>
      <c r="Q30" s="5">
        <f t="shared" si="13"/>
        <v>0</v>
      </c>
      <c r="R30" s="5">
        <f t="shared" si="14"/>
        <v>0</v>
      </c>
      <c r="S30" s="5">
        <f t="shared" si="15"/>
        <v>0</v>
      </c>
      <c r="T30" s="5">
        <f t="shared" si="16"/>
        <v>0</v>
      </c>
      <c r="U30" s="5">
        <f t="shared" si="17"/>
        <v>0</v>
      </c>
      <c r="V30" s="5">
        <f t="shared" si="18"/>
        <v>0</v>
      </c>
      <c r="W30" s="5">
        <f t="shared" si="19"/>
        <v>0</v>
      </c>
      <c r="X30" s="5">
        <f t="shared" si="20"/>
        <v>0</v>
      </c>
      <c r="Y30" s="5">
        <f t="shared" si="21"/>
        <v>0</v>
      </c>
      <c r="Z30" s="5">
        <f t="shared" si="22"/>
        <v>0</v>
      </c>
      <c r="AA30" s="5">
        <f t="shared" si="23"/>
        <v>0</v>
      </c>
      <c r="AB30" s="5">
        <f t="shared" si="24"/>
        <v>1</v>
      </c>
      <c r="AC30" s="5"/>
      <c r="AD30" s="6">
        <v>1915.0631966445862</v>
      </c>
      <c r="AE30" s="6">
        <v>184.92680335541354</v>
      </c>
      <c r="AH30">
        <f t="shared" si="6"/>
        <v>0</v>
      </c>
      <c r="AI30">
        <f t="shared" si="7"/>
        <v>1</v>
      </c>
      <c r="AJ30">
        <f t="shared" si="8"/>
        <v>0</v>
      </c>
      <c r="AK30">
        <f t="shared" si="9"/>
        <v>0</v>
      </c>
      <c r="AL30">
        <f t="shared" si="10"/>
        <v>1</v>
      </c>
      <c r="AM30">
        <f t="shared" si="11"/>
        <v>0</v>
      </c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Green</dc:creator>
  <cp:lastModifiedBy>Green, Kris</cp:lastModifiedBy>
  <dcterms:created xsi:type="dcterms:W3CDTF">2003-05-22T16:18:35Z</dcterms:created>
  <dcterms:modified xsi:type="dcterms:W3CDTF">2014-08-25T13:53:36Z</dcterms:modified>
</cp:coreProperties>
</file>